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5" yWindow="255" windowWidth="11505" windowHeight="6000" tabRatio="771" activeTab="1"/>
  </bookViews>
  <sheets>
    <sheet name="Startplan" sheetId="1" r:id="rId1"/>
    <sheet name="Mannschaft" sheetId="2" r:id="rId2"/>
    <sheet name="Herren-Einzel" sheetId="3" r:id="rId3"/>
    <sheet name="Damen-Einzel" sheetId="4" r:id="rId4"/>
  </sheets>
  <definedNames>
    <definedName name="_xlnm.Print_Area" localSheetId="3">'Damen-Einzel'!$A$1:$F$20</definedName>
    <definedName name="_xlnm.Print_Area" localSheetId="2">'Herren-Einzel'!$A$1:$F$38</definedName>
    <definedName name="_xlnm.Print_Area" localSheetId="1">'Mannschaft'!$A$1:$G$87</definedName>
    <definedName name="_xlnm.Print_Area" localSheetId="0">'Startplan'!$A$1:$J$29</definedName>
    <definedName name="_xlnm.Print_Titles" localSheetId="3">'Damen-Einzel'!$5:$5</definedName>
    <definedName name="_xlnm.Print_Titles" localSheetId="2">'Herren-Einzel'!$5:$5</definedName>
    <definedName name="_xlnm.Print_Titles" localSheetId="1">'Mannschaft'!$1:$4</definedName>
    <definedName name="Herren" localSheetId="3">'Damen-Einzel'!$B$6:$F$17</definedName>
    <definedName name="Herren">'Herren-Einzel'!$B$6:$F$23</definedName>
    <definedName name="Mannschaft">'Mannschaft'!$A$4:$G$74</definedName>
  </definedNames>
  <calcPr fullCalcOnLoad="1"/>
</workbook>
</file>

<file path=xl/sharedStrings.xml><?xml version="1.0" encoding="utf-8"?>
<sst xmlns="http://schemas.openxmlformats.org/spreadsheetml/2006/main" count="445" uniqueCount="126">
  <si>
    <t>Bahn 1/2</t>
  </si>
  <si>
    <t>Bahn 2/1</t>
  </si>
  <si>
    <t>Bahn 3/4</t>
  </si>
  <si>
    <t>Bahn 4/3</t>
  </si>
  <si>
    <t>Bahn 5/6</t>
  </si>
  <si>
    <t>Bahn 6/5</t>
  </si>
  <si>
    <t>Bahn 7/8</t>
  </si>
  <si>
    <t>Bahn 8/7</t>
  </si>
  <si>
    <t>Zeit</t>
  </si>
  <si>
    <t>Für die BKV</t>
  </si>
  <si>
    <t>Alexandra BINDER, e.h.</t>
  </si>
  <si>
    <t>TEAM C</t>
  </si>
  <si>
    <t>TEAM A</t>
  </si>
  <si>
    <t>TEAM B</t>
  </si>
  <si>
    <t>TEAM D</t>
  </si>
  <si>
    <t>TEAM E</t>
  </si>
  <si>
    <t>TEAM F</t>
  </si>
  <si>
    <t>TEAM G</t>
  </si>
  <si>
    <t>TEAM H</t>
  </si>
  <si>
    <t>TEAM</t>
  </si>
  <si>
    <t>SPIELER/IN 1</t>
  </si>
  <si>
    <t>SPIELER/IN 2</t>
  </si>
  <si>
    <t>SPIELER/IN 3</t>
  </si>
  <si>
    <t>SPIELER/IN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</si>
  <si>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</si>
  <si>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</si>
  <si>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</si>
  <si>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</si>
  <si>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</si>
  <si>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</si>
  <si>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</si>
  <si>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</si>
  <si>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</si>
  <si>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</si>
  <si>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TEAM I</t>
  </si>
  <si>
    <t>TEAM J</t>
  </si>
  <si>
    <t>PECENY Andreas</t>
  </si>
  <si>
    <t>GÄRTNER Friedrich</t>
  </si>
  <si>
    <t>ANDERS-KRAUS Martin</t>
  </si>
  <si>
    <t>PIMPERL Elisabeth</t>
  </si>
  <si>
    <t>KOVAR Michaela</t>
  </si>
  <si>
    <t>KRAUS Elisabeth</t>
  </si>
  <si>
    <t>GALLHART Bruno</t>
  </si>
  <si>
    <t>BERGER Karlheinz</t>
  </si>
  <si>
    <t>PIMPERL Herbert</t>
  </si>
  <si>
    <t>RATH Karin</t>
  </si>
  <si>
    <t>ROTT Peter</t>
  </si>
  <si>
    <t>RISNAR Leopold</t>
  </si>
  <si>
    <t>FRANZ Horst</t>
  </si>
  <si>
    <t>KODERHOLD Rudolfine</t>
  </si>
  <si>
    <t>ROTT Daniela</t>
  </si>
  <si>
    <t>NIKIC Goran</t>
  </si>
  <si>
    <t>SIEDL Ernst</t>
  </si>
  <si>
    <t>BROZEK Sonja</t>
  </si>
  <si>
    <t>SCHRENK Gerhard</t>
  </si>
  <si>
    <t>SCHREIBER Michael</t>
  </si>
  <si>
    <t>K</t>
  </si>
  <si>
    <t>L</t>
  </si>
  <si>
    <t>TEAM K</t>
  </si>
  <si>
    <t>TEAM L</t>
  </si>
  <si>
    <t>GRATZL Norbert</t>
  </si>
  <si>
    <t>PROKSCH Manfred</t>
  </si>
  <si>
    <t>BRAUN Herbert</t>
  </si>
  <si>
    <t>SCHNEIDER Josef</t>
  </si>
  <si>
    <t>RATH Dominik</t>
  </si>
  <si>
    <t>DULIC Bela</t>
  </si>
  <si>
    <t>SEPER Karin</t>
  </si>
  <si>
    <t>KERPER Roman</t>
  </si>
  <si>
    <t>SCHICKER Maria</t>
  </si>
  <si>
    <t>HABITZL Walter</t>
  </si>
  <si>
    <t>SOMMER Eveline</t>
  </si>
  <si>
    <t>CHALUPA Erich</t>
  </si>
  <si>
    <t>EDLINGER Florian</t>
  </si>
  <si>
    <t>TREJTNAR Ronald</t>
  </si>
  <si>
    <t>HABERL Petra</t>
  </si>
  <si>
    <t>ELLEND Franz</t>
  </si>
  <si>
    <t>LASSY Andreas</t>
  </si>
  <si>
    <t>HÖRMANN Manfred</t>
  </si>
  <si>
    <t>TREJTNAR Andreas</t>
  </si>
  <si>
    <t>RISCHANEK Klaus</t>
  </si>
  <si>
    <t>KLOIBER Doris</t>
  </si>
  <si>
    <t>PARADEISZ Gerhard</t>
  </si>
  <si>
    <t>DORNER Josef</t>
  </si>
  <si>
    <t>WAGNER Peter</t>
  </si>
  <si>
    <t>ZIEGLER Christine</t>
  </si>
  <si>
    <t>RISCHANEK Monika</t>
  </si>
  <si>
    <t>PIMPERL Johannes</t>
  </si>
  <si>
    <t>THÜRINGER Carol-Ann</t>
  </si>
  <si>
    <t>ESV OeNB</t>
  </si>
  <si>
    <t>SKV PSK</t>
  </si>
  <si>
    <t>KC WIEN SÜD/OST</t>
  </si>
  <si>
    <t>KC  LOWI</t>
  </si>
  <si>
    <t>STADTHALLENBAD</t>
  </si>
  <si>
    <t>WIENSTROM BGS</t>
  </si>
  <si>
    <t>NXP - SOUND SOLUTIONS</t>
  </si>
  <si>
    <t>WIENSTROM DION</t>
  </si>
  <si>
    <t>ORF</t>
  </si>
  <si>
    <t>HAUPTKLÄRANLAGE WIEN</t>
  </si>
  <si>
    <t>Mannschaftswertung</t>
  </si>
  <si>
    <t>Starter</t>
  </si>
  <si>
    <t>Verein</t>
  </si>
  <si>
    <t>Volle</t>
  </si>
  <si>
    <t>Abr.</t>
  </si>
  <si>
    <t>Gesamt</t>
  </si>
  <si>
    <t>Schnitt</t>
  </si>
  <si>
    <t>am 11. September 2010</t>
  </si>
  <si>
    <t>Herren Einzelwertung</t>
  </si>
  <si>
    <t>Pl</t>
  </si>
  <si>
    <t>Abräumen</t>
  </si>
  <si>
    <t>h</t>
  </si>
  <si>
    <t>d</t>
  </si>
  <si>
    <t>Damen Einzelwertung</t>
  </si>
  <si>
    <t>BKV  3. Gemischtes Mannschaftsturnier</t>
  </si>
  <si>
    <t>HANTA Johann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</si>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</sst>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h:mm"/>
    <numFmt numFmtId="195" formatCode="0.0"/>
    <numFmt numFmtId="196" formatCode="[$-C07]d/mmmm\ yyyy;@"/>
    <numFmt numFmtId="197" formatCode="[$-C07]d/mmmyyyy;@"/>
  </numFmts>
  <fonts count="1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43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10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2" borderId="10" xfId="0" applyFont="1" applyFill="1" applyBorder="1" applyAlignment="1">
      <alignment vertical="center"/>
    </xf>
    <xf numFmtId="0" fontId="0" fillId="13" borderId="11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10" borderId="1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3" borderId="12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11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8" borderId="9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11" borderId="8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8" borderId="8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12" borderId="9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9" borderId="12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12" borderId="8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0" fillId="0" borderId="1" xfId="0" applyFont="1" applyBorder="1" applyAlignment="1">
      <alignment horizontal="center" vertical="center"/>
    </xf>
    <xf numFmtId="2" fontId="11" fillId="7" borderId="2" xfId="0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2" fontId="4" fillId="15" borderId="16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2" fontId="4" fillId="7" borderId="16" xfId="0" applyNumberFormat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2" fontId="4" fillId="14" borderId="16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2" fontId="11" fillId="15" borderId="2" xfId="0" applyNumberFormat="1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2" fontId="11" fillId="14" borderId="2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2" fontId="11" fillId="12" borderId="2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2" fontId="4" fillId="5" borderId="16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2" fontId="4" fillId="9" borderId="16" xfId="0" applyNumberFormat="1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2" fontId="11" fillId="9" borderId="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2" fontId="4" fillId="8" borderId="16" xfId="0" applyNumberFormat="1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2" fontId="11" fillId="8" borderId="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2" fontId="4" fillId="16" borderId="16" xfId="0" applyNumberFormat="1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2" fontId="11" fillId="16" borderId="2" xfId="0" applyNumberFormat="1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2" fontId="4" fillId="17" borderId="16" xfId="0" applyNumberFormat="1" applyFont="1" applyFill="1" applyBorder="1" applyAlignment="1">
      <alignment horizontal="center" vertical="center"/>
    </xf>
    <xf numFmtId="0" fontId="10" fillId="17" borderId="12" xfId="0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/>
    </xf>
    <xf numFmtId="20" fontId="1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17" borderId="18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17" borderId="30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16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15" borderId="31" xfId="0" applyFont="1" applyFill="1" applyBorder="1" applyAlignment="1">
      <alignment horizontal="center" vertical="center"/>
    </xf>
    <xf numFmtId="0" fontId="15" fillId="16" borderId="3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13" borderId="31" xfId="0" applyFont="1" applyFill="1" applyBorder="1" applyAlignment="1">
      <alignment horizontal="center" vertical="center"/>
    </xf>
    <xf numFmtId="0" fontId="15" fillId="15" borderId="36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5" fillId="15" borderId="37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  <xf numFmtId="0" fontId="15" fillId="8" borderId="40" xfId="0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0" fontId="10" fillId="8" borderId="33" xfId="0" applyFont="1" applyFill="1" applyBorder="1" applyAlignment="1">
      <alignment vertical="center"/>
    </xf>
    <xf numFmtId="0" fontId="15" fillId="8" borderId="42" xfId="0" applyFont="1" applyFill="1" applyBorder="1" applyAlignment="1">
      <alignment vertical="center"/>
    </xf>
    <xf numFmtId="0" fontId="10" fillId="17" borderId="39" xfId="0" applyFont="1" applyFill="1" applyBorder="1" applyAlignment="1">
      <alignment vertical="center"/>
    </xf>
    <xf numFmtId="0" fontId="15" fillId="17" borderId="40" xfId="0" applyFont="1" applyFill="1" applyBorder="1" applyAlignment="1">
      <alignment vertical="center"/>
    </xf>
    <xf numFmtId="0" fontId="10" fillId="17" borderId="33" xfId="0" applyFont="1" applyFill="1" applyBorder="1" applyAlignment="1">
      <alignment vertical="center"/>
    </xf>
    <xf numFmtId="0" fontId="15" fillId="17" borderId="42" xfId="0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0" fontId="15" fillId="9" borderId="40" xfId="0" applyFont="1" applyFill="1" applyBorder="1" applyAlignment="1">
      <alignment vertical="center"/>
    </xf>
    <xf numFmtId="0" fontId="10" fillId="9" borderId="33" xfId="0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0" fontId="10" fillId="5" borderId="39" xfId="0" applyFont="1" applyFill="1" applyBorder="1" applyAlignment="1">
      <alignment vertical="center"/>
    </xf>
    <xf numFmtId="0" fontId="15" fillId="5" borderId="40" xfId="0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15" fillId="5" borderId="42" xfId="0" applyFont="1" applyFill="1" applyBorder="1" applyAlignment="1">
      <alignment vertical="center"/>
    </xf>
    <xf numFmtId="0" fontId="10" fillId="12" borderId="39" xfId="0" applyFont="1" applyFill="1" applyBorder="1" applyAlignment="1">
      <alignment vertical="center"/>
    </xf>
    <xf numFmtId="0" fontId="15" fillId="12" borderId="40" xfId="0" applyFont="1" applyFill="1" applyBorder="1" applyAlignment="1">
      <alignment vertical="center"/>
    </xf>
    <xf numFmtId="0" fontId="10" fillId="12" borderId="33" xfId="0" applyFont="1" applyFill="1" applyBorder="1" applyAlignment="1">
      <alignment vertical="center"/>
    </xf>
    <xf numFmtId="0" fontId="15" fillId="12" borderId="42" xfId="0" applyFont="1" applyFill="1" applyBorder="1" applyAlignment="1">
      <alignment vertical="center"/>
    </xf>
    <xf numFmtId="0" fontId="10" fillId="16" borderId="39" xfId="0" applyFont="1" applyFill="1" applyBorder="1" applyAlignment="1">
      <alignment vertical="center"/>
    </xf>
    <xf numFmtId="0" fontId="15" fillId="16" borderId="40" xfId="0" applyFont="1" applyFill="1" applyBorder="1" applyAlignment="1">
      <alignment vertical="center"/>
    </xf>
    <xf numFmtId="0" fontId="10" fillId="16" borderId="33" xfId="0" applyFont="1" applyFill="1" applyBorder="1" applyAlignment="1">
      <alignment vertical="center"/>
    </xf>
    <xf numFmtId="0" fontId="15" fillId="16" borderId="42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0" fontId="10" fillId="3" borderId="39" xfId="0" applyFont="1" applyFill="1" applyBorder="1" applyAlignment="1">
      <alignment vertical="center"/>
    </xf>
    <xf numFmtId="0" fontId="15" fillId="3" borderId="40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5" fillId="3" borderId="42" xfId="0" applyFont="1" applyFill="1" applyBorder="1" applyAlignment="1">
      <alignment vertical="center"/>
    </xf>
    <xf numFmtId="0" fontId="10" fillId="13" borderId="39" xfId="0" applyFont="1" applyFill="1" applyBorder="1" applyAlignment="1">
      <alignment vertical="center"/>
    </xf>
    <xf numFmtId="0" fontId="15" fillId="13" borderId="40" xfId="0" applyFont="1" applyFill="1" applyBorder="1" applyAlignment="1">
      <alignment vertical="center"/>
    </xf>
    <xf numFmtId="0" fontId="10" fillId="13" borderId="33" xfId="0" applyFont="1" applyFill="1" applyBorder="1" applyAlignment="1">
      <alignment vertical="center"/>
    </xf>
    <xf numFmtId="0" fontId="15" fillId="13" borderId="42" xfId="0" applyFont="1" applyFill="1" applyBorder="1" applyAlignment="1">
      <alignment vertical="center"/>
    </xf>
    <xf numFmtId="0" fontId="10" fillId="7" borderId="39" xfId="0" applyFont="1" applyFill="1" applyBorder="1" applyAlignment="1">
      <alignment vertical="center"/>
    </xf>
    <xf numFmtId="0" fontId="15" fillId="7" borderId="40" xfId="0" applyFont="1" applyFill="1" applyBorder="1" applyAlignment="1">
      <alignment vertical="center"/>
    </xf>
    <xf numFmtId="0" fontId="10" fillId="7" borderId="33" xfId="0" applyFont="1" applyFill="1" applyBorder="1" applyAlignment="1">
      <alignment vertical="center"/>
    </xf>
    <xf numFmtId="0" fontId="15" fillId="7" borderId="42" xfId="0" applyFont="1" applyFill="1" applyBorder="1" applyAlignment="1">
      <alignment vertical="center"/>
    </xf>
    <xf numFmtId="0" fontId="10" fillId="15" borderId="43" xfId="0" applyFont="1" applyFill="1" applyBorder="1" applyAlignment="1">
      <alignment vertical="center"/>
    </xf>
    <xf numFmtId="0" fontId="10" fillId="15" borderId="44" xfId="0" applyFont="1" applyFill="1" applyBorder="1" applyAlignment="1">
      <alignment vertical="center"/>
    </xf>
    <xf numFmtId="0" fontId="10" fillId="15" borderId="32" xfId="0" applyFont="1" applyFill="1" applyBorder="1" applyAlignment="1">
      <alignment vertical="center"/>
    </xf>
    <xf numFmtId="0" fontId="15" fillId="15" borderId="44" xfId="0" applyFont="1" applyFill="1" applyBorder="1" applyAlignment="1">
      <alignment vertical="center"/>
    </xf>
    <xf numFmtId="0" fontId="15" fillId="15" borderId="45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15" fillId="8" borderId="37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37" xfId="0" applyFont="1" applyFill="1" applyBorder="1" applyAlignment="1">
      <alignment horizontal="center" vertical="center"/>
    </xf>
    <xf numFmtId="0" fontId="15" fillId="16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13" borderId="30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5" fillId="15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9" borderId="32" xfId="0" applyFont="1" applyFill="1" applyBorder="1" applyAlignment="1">
      <alignment horizontal="left" vertical="center"/>
    </xf>
    <xf numFmtId="0" fontId="10" fillId="9" borderId="47" xfId="0" applyFont="1" applyFill="1" applyBorder="1" applyAlignment="1">
      <alignment horizontal="left" vertical="center"/>
    </xf>
    <xf numFmtId="0" fontId="16" fillId="12" borderId="8" xfId="0" applyFont="1" applyFill="1" applyBorder="1" applyAlignment="1">
      <alignment horizontal="left" vertical="center"/>
    </xf>
    <xf numFmtId="0" fontId="10" fillId="12" borderId="32" xfId="0" applyFont="1" applyFill="1" applyBorder="1" applyAlignment="1">
      <alignment horizontal="left" vertical="center"/>
    </xf>
    <xf numFmtId="0" fontId="10" fillId="12" borderId="47" xfId="0" applyFont="1" applyFill="1" applyBorder="1" applyAlignment="1">
      <alignment horizontal="left" vertical="center"/>
    </xf>
    <xf numFmtId="0" fontId="16" fillId="15" borderId="8" xfId="0" applyFont="1" applyFill="1" applyBorder="1" applyAlignment="1">
      <alignment horizontal="left" vertical="center"/>
    </xf>
    <xf numFmtId="0" fontId="10" fillId="15" borderId="32" xfId="0" applyFont="1" applyFill="1" applyBorder="1" applyAlignment="1">
      <alignment horizontal="left" vertical="center"/>
    </xf>
    <xf numFmtId="0" fontId="10" fillId="15" borderId="47" xfId="0" applyFont="1" applyFill="1" applyBorder="1" applyAlignment="1">
      <alignment horizontal="left" vertical="center"/>
    </xf>
    <xf numFmtId="0" fontId="16" fillId="8" borderId="8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47" xfId="0" applyFont="1" applyFill="1" applyBorder="1" applyAlignment="1">
      <alignment horizontal="left" vertical="center"/>
    </xf>
    <xf numFmtId="0" fontId="16" fillId="17" borderId="8" xfId="0" applyFont="1" applyFill="1" applyBorder="1" applyAlignment="1">
      <alignment horizontal="left" vertical="center"/>
    </xf>
    <xf numFmtId="0" fontId="10" fillId="17" borderId="32" xfId="0" applyFont="1" applyFill="1" applyBorder="1" applyAlignment="1">
      <alignment horizontal="left" vertical="center"/>
    </xf>
    <xf numFmtId="0" fontId="10" fillId="17" borderId="47" xfId="0" applyFont="1" applyFill="1" applyBorder="1" applyAlignment="1">
      <alignment horizontal="left" vertical="center"/>
    </xf>
    <xf numFmtId="0" fontId="16" fillId="14" borderId="8" xfId="0" applyFont="1" applyFill="1" applyBorder="1" applyAlignment="1">
      <alignment horizontal="left" vertical="center"/>
    </xf>
    <xf numFmtId="0" fontId="10" fillId="14" borderId="32" xfId="0" applyFont="1" applyFill="1" applyBorder="1" applyAlignment="1">
      <alignment horizontal="left" vertical="center"/>
    </xf>
    <xf numFmtId="0" fontId="10" fillId="14" borderId="47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0" fontId="10" fillId="7" borderId="47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0" fontId="10" fillId="5" borderId="47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16" fillId="16" borderId="8" xfId="0" applyFont="1" applyFill="1" applyBorder="1" applyAlignment="1">
      <alignment horizontal="left" vertical="center"/>
    </xf>
    <xf numFmtId="0" fontId="10" fillId="16" borderId="32" xfId="0" applyFont="1" applyFill="1" applyBorder="1" applyAlignment="1">
      <alignment horizontal="left" vertical="center"/>
    </xf>
    <xf numFmtId="0" fontId="10" fillId="16" borderId="47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color rgb="FF800080"/>
      </font>
      <border/>
    </dxf>
    <dxf>
      <font>
        <color rgb="FFFF0000"/>
      </font>
      <border/>
    </dxf>
    <dxf>
      <font>
        <color rgb="FF800080"/>
      </font>
      <fill>
        <patternFill>
          <bgColor rgb="FF00FF00"/>
        </patternFill>
      </fill>
      <border/>
    </dxf>
    <dxf>
      <font>
        <color rgb="FF0000FF"/>
      </font>
      <border/>
    </dxf>
    <dxf>
      <font>
        <color rgb="FF0080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9</xdr:col>
      <xdr:colOff>742950</xdr:colOff>
      <xdr:row>0</xdr:row>
      <xdr:rowOff>1133475</xdr:rowOff>
    </xdr:to>
    <xdr:sp>
      <xdr:nvSpPr>
        <xdr:cNvPr id="1" name="AutoShape 1"/>
        <xdr:cNvSpPr>
          <a:spLocks/>
        </xdr:cNvSpPr>
      </xdr:nvSpPr>
      <xdr:spPr>
        <a:xfrm>
          <a:off x="552450" y="104775"/>
          <a:ext cx="10982325" cy="1028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B K V   3. GEMISCHTES MANNSCHAFTSTURNIER  
11. SEPTEMBER 2010
STARTPLAN</a:t>
          </a:r>
        </a:p>
      </xdr:txBody>
    </xdr:sp>
    <xdr:clientData/>
  </xdr:twoCellAnchor>
  <xdr:twoCellAnchor>
    <xdr:from>
      <xdr:col>11</xdr:col>
      <xdr:colOff>571500</xdr:colOff>
      <xdr:row>0</xdr:row>
      <xdr:rowOff>95250</xdr:rowOff>
    </xdr:from>
    <xdr:to>
      <xdr:col>20</xdr:col>
      <xdr:colOff>1381125</xdr:colOff>
      <xdr:row>0</xdr:row>
      <xdr:rowOff>1123950</xdr:rowOff>
    </xdr:to>
    <xdr:sp>
      <xdr:nvSpPr>
        <xdr:cNvPr id="2" name="AutoShape 2"/>
        <xdr:cNvSpPr>
          <a:spLocks/>
        </xdr:cNvSpPr>
      </xdr:nvSpPr>
      <xdr:spPr>
        <a:xfrm>
          <a:off x="13163550" y="95250"/>
          <a:ext cx="10982325" cy="1028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B K V   3. GEMISCHTES MANNSCHAFTSTURNIER  
11. SEPTEMBER 2010
Starter pro Mannschaft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762000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6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V8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2" customWidth="1"/>
    <col min="2" max="2" width="5.28125" style="2" customWidth="1"/>
    <col min="3" max="10" width="22.00390625" style="2" customWidth="1"/>
    <col min="11" max="11" width="5.00390625" style="2" customWidth="1"/>
    <col min="12" max="13" width="26.7109375" style="13" customWidth="1"/>
    <col min="14" max="14" width="5.7109375" style="2" customWidth="1"/>
    <col min="15" max="15" width="4.7109375" style="2" customWidth="1"/>
    <col min="16" max="17" width="26.7109375" style="13" customWidth="1"/>
    <col min="18" max="18" width="5.7109375" style="2" customWidth="1"/>
    <col min="19" max="19" width="2.8515625" style="2" customWidth="1"/>
    <col min="20" max="21" width="26.7109375" style="13" customWidth="1"/>
    <col min="22" max="22" width="5.7109375" style="2" customWidth="1"/>
    <col min="23" max="23" width="20.7109375" style="2" customWidth="1"/>
    <col min="24" max="16384" width="11.421875" style="2" customWidth="1"/>
  </cols>
  <sheetData>
    <row r="1" ht="99.75" customHeight="1"/>
    <row r="2" ht="9.75" customHeight="1"/>
    <row r="3" spans="1:10" ht="24.75" customHeight="1" thickBot="1">
      <c r="A3" s="1"/>
      <c r="B3" s="1" t="s">
        <v>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22" ht="24.75" customHeight="1">
      <c r="A4" s="221">
        <v>1</v>
      </c>
      <c r="B4" s="223">
        <v>0.4166666666666667</v>
      </c>
      <c r="C4" s="230" t="s">
        <v>12</v>
      </c>
      <c r="D4" s="231" t="s">
        <v>13</v>
      </c>
      <c r="E4" s="232" t="s">
        <v>11</v>
      </c>
      <c r="F4" s="233" t="s">
        <v>14</v>
      </c>
      <c r="G4" s="234" t="s">
        <v>15</v>
      </c>
      <c r="H4" s="235" t="s">
        <v>16</v>
      </c>
      <c r="I4" s="230" t="s">
        <v>12</v>
      </c>
      <c r="J4" s="236" t="s">
        <v>13</v>
      </c>
      <c r="L4" s="14" t="s">
        <v>50</v>
      </c>
      <c r="M4" s="26" t="s">
        <v>88</v>
      </c>
      <c r="N4" s="9"/>
      <c r="P4" s="38" t="s">
        <v>79</v>
      </c>
      <c r="Q4" s="12" t="s">
        <v>97</v>
      </c>
      <c r="R4" s="7"/>
      <c r="S4" s="4"/>
      <c r="T4" s="56" t="s">
        <v>70</v>
      </c>
      <c r="U4" s="62" t="s">
        <v>90</v>
      </c>
      <c r="V4" s="7"/>
    </row>
    <row r="5" spans="1:22" ht="24.75" customHeight="1" thickBot="1">
      <c r="A5" s="222"/>
      <c r="B5" s="224"/>
      <c r="C5" s="237" t="str">
        <f>C18</f>
        <v>ROTT Daniela</v>
      </c>
      <c r="D5" s="242" t="str">
        <f>C19</f>
        <v>HANTA Johann</v>
      </c>
      <c r="E5" s="240" t="str">
        <f>C20</f>
        <v>GÄRTNER Friedrich</v>
      </c>
      <c r="F5" s="243" t="str">
        <f>C21</f>
        <v>ANDERS-KRAUS Martin</v>
      </c>
      <c r="G5" s="239" t="str">
        <f>C22</f>
        <v>SOMMER Eveline</v>
      </c>
      <c r="H5" s="314" t="str">
        <f>C23</f>
        <v>KOVAR Michaela</v>
      </c>
      <c r="I5" s="237" t="str">
        <f>E18</f>
        <v>RISNAR Leopold</v>
      </c>
      <c r="J5" s="312" t="str">
        <f>E19</f>
        <v>BRAUN Herbert</v>
      </c>
      <c r="L5" s="15" t="s">
        <v>43</v>
      </c>
      <c r="M5" s="27" t="s">
        <v>88</v>
      </c>
      <c r="N5" s="10"/>
      <c r="P5" s="18" t="s">
        <v>86</v>
      </c>
      <c r="Q5" s="30" t="s">
        <v>97</v>
      </c>
      <c r="R5" s="8"/>
      <c r="S5" s="4"/>
      <c r="T5" s="44" t="s">
        <v>81</v>
      </c>
      <c r="U5" s="52" t="s">
        <v>90</v>
      </c>
      <c r="V5" s="8"/>
    </row>
    <row r="6" spans="1:22" ht="24.75" customHeight="1">
      <c r="A6" s="221">
        <v>2</v>
      </c>
      <c r="B6" s="223">
        <v>0.4513888888888889</v>
      </c>
      <c r="C6" s="232" t="s">
        <v>11</v>
      </c>
      <c r="D6" s="233" t="s">
        <v>14</v>
      </c>
      <c r="E6" s="234" t="s">
        <v>15</v>
      </c>
      <c r="F6" s="235" t="s">
        <v>16</v>
      </c>
      <c r="G6" s="230" t="s">
        <v>12</v>
      </c>
      <c r="H6" s="231" t="s">
        <v>13</v>
      </c>
      <c r="I6" s="232" t="s">
        <v>11</v>
      </c>
      <c r="J6" s="238" t="s">
        <v>14</v>
      </c>
      <c r="L6" s="16" t="s">
        <v>87</v>
      </c>
      <c r="M6" s="28" t="s">
        <v>88</v>
      </c>
      <c r="N6" s="10"/>
      <c r="P6" s="39" t="s">
        <v>39</v>
      </c>
      <c r="Q6" s="48" t="s">
        <v>97</v>
      </c>
      <c r="R6" s="8"/>
      <c r="S6" s="4"/>
      <c r="T6" s="18" t="s">
        <v>84</v>
      </c>
      <c r="U6" s="30" t="s">
        <v>90</v>
      </c>
      <c r="V6" s="8"/>
    </row>
    <row r="7" spans="1:22" ht="24.75" customHeight="1" thickBot="1">
      <c r="A7" s="222"/>
      <c r="B7" s="224"/>
      <c r="C7" s="240" t="str">
        <f>E20</f>
        <v>SCHNEIDER Josef</v>
      </c>
      <c r="D7" s="243" t="str">
        <f>E21</f>
        <v>SCHRENK Gerhard</v>
      </c>
      <c r="E7" s="239" t="str">
        <f>E22</f>
        <v>BERGER Karlheinz</v>
      </c>
      <c r="F7" s="314" t="str">
        <f>E23</f>
        <v>GALLHART Bruno</v>
      </c>
      <c r="G7" s="237" t="str">
        <f>G18</f>
        <v>PROKSCH Manfred</v>
      </c>
      <c r="H7" s="242" t="str">
        <f>G19</f>
        <v>SCHICKER Maria</v>
      </c>
      <c r="I7" s="240" t="str">
        <f>G20</f>
        <v>THÜRINGER Carol-Ann</v>
      </c>
      <c r="J7" s="313" t="str">
        <f>G21</f>
        <v>SEPER Karin</v>
      </c>
      <c r="L7" s="17" t="s">
        <v>80</v>
      </c>
      <c r="M7" s="29" t="s">
        <v>88</v>
      </c>
      <c r="N7" s="10"/>
      <c r="P7" s="23" t="s">
        <v>55</v>
      </c>
      <c r="Q7" s="35" t="s">
        <v>97</v>
      </c>
      <c r="R7" s="8"/>
      <c r="S7" s="4"/>
      <c r="T7" s="184" t="s">
        <v>61</v>
      </c>
      <c r="U7" s="185" t="s">
        <v>90</v>
      </c>
      <c r="V7" s="8"/>
    </row>
    <row r="8" spans="1:22" ht="24.75" customHeight="1">
      <c r="A8" s="221">
        <v>3</v>
      </c>
      <c r="B8" s="223">
        <v>0.4861111111111111</v>
      </c>
      <c r="C8" s="234" t="s">
        <v>15</v>
      </c>
      <c r="D8" s="235" t="s">
        <v>16</v>
      </c>
      <c r="E8" s="230" t="s">
        <v>12</v>
      </c>
      <c r="F8" s="231" t="s">
        <v>13</v>
      </c>
      <c r="G8" s="232" t="s">
        <v>11</v>
      </c>
      <c r="H8" s="233" t="s">
        <v>14</v>
      </c>
      <c r="I8" s="234" t="s">
        <v>15</v>
      </c>
      <c r="J8" s="241" t="s">
        <v>16</v>
      </c>
      <c r="L8" s="18" t="s">
        <v>82</v>
      </c>
      <c r="M8" s="30" t="s">
        <v>88</v>
      </c>
      <c r="N8" s="10"/>
      <c r="P8" s="24" t="s">
        <v>44</v>
      </c>
      <c r="Q8" s="36" t="s">
        <v>97</v>
      </c>
      <c r="R8" s="8"/>
      <c r="S8" s="4"/>
      <c r="T8" s="23" t="s">
        <v>52</v>
      </c>
      <c r="U8" s="35" t="s">
        <v>90</v>
      </c>
      <c r="V8" s="8"/>
    </row>
    <row r="9" spans="1:22" ht="24.75" customHeight="1" thickBot="1">
      <c r="A9" s="222"/>
      <c r="B9" s="224"/>
      <c r="C9" s="239" t="str">
        <f>G22</f>
        <v>CHALUPA Erich</v>
      </c>
      <c r="D9" s="314" t="str">
        <f>G23</f>
        <v>TREJTNAR Ronald</v>
      </c>
      <c r="E9" s="237" t="str">
        <f>I18</f>
        <v>GRATZL Norbert</v>
      </c>
      <c r="F9" s="242" t="str">
        <f>I19</f>
        <v>HABITZL Walter</v>
      </c>
      <c r="G9" s="240" t="str">
        <f>I20</f>
        <v>DULIC Bela</v>
      </c>
      <c r="H9" s="243" t="str">
        <f>I21</f>
        <v>ROTT Peter</v>
      </c>
      <c r="I9" s="239" t="str">
        <f>I22</f>
        <v>EDLINGER Florian</v>
      </c>
      <c r="J9" s="315" t="str">
        <f>I23</f>
        <v>PIMPERL Herbert</v>
      </c>
      <c r="L9" s="19" t="s">
        <v>69</v>
      </c>
      <c r="M9" s="31" t="s">
        <v>88</v>
      </c>
      <c r="N9" s="10"/>
      <c r="P9" s="40" t="s">
        <v>76</v>
      </c>
      <c r="Q9" s="5" t="s">
        <v>97</v>
      </c>
      <c r="R9" s="8"/>
      <c r="S9" s="4"/>
      <c r="T9" s="186" t="s">
        <v>41</v>
      </c>
      <c r="U9" s="187" t="s">
        <v>90</v>
      </c>
      <c r="V9" s="6">
        <v>6</v>
      </c>
    </row>
    <row r="10" spans="1:22" ht="24.75" customHeight="1" thickBot="1">
      <c r="A10" s="221">
        <v>4</v>
      </c>
      <c r="B10" s="223">
        <v>0.5208333333333334</v>
      </c>
      <c r="C10" s="244" t="s">
        <v>17</v>
      </c>
      <c r="D10" s="245" t="s">
        <v>18</v>
      </c>
      <c r="E10" s="246" t="s">
        <v>34</v>
      </c>
      <c r="F10" s="247" t="s">
        <v>35</v>
      </c>
      <c r="G10" s="248" t="s">
        <v>58</v>
      </c>
      <c r="H10" s="249" t="s">
        <v>59</v>
      </c>
      <c r="I10" s="244" t="s">
        <v>17</v>
      </c>
      <c r="J10" s="250" t="s">
        <v>18</v>
      </c>
      <c r="L10" s="20" t="s">
        <v>46</v>
      </c>
      <c r="M10" s="32" t="s">
        <v>88</v>
      </c>
      <c r="N10" s="10"/>
      <c r="P10" s="41" t="s">
        <v>85</v>
      </c>
      <c r="Q10" s="49" t="s">
        <v>97</v>
      </c>
      <c r="R10" s="6">
        <f>COUNTA(Q4:Q10)</f>
        <v>7</v>
      </c>
      <c r="S10" s="4"/>
      <c r="T10" s="57" t="s">
        <v>63</v>
      </c>
      <c r="U10" s="63" t="s">
        <v>94</v>
      </c>
      <c r="V10" s="7"/>
    </row>
    <row r="11" spans="1:22" ht="24.75" customHeight="1" thickBot="1">
      <c r="A11" s="222"/>
      <c r="B11" s="224"/>
      <c r="C11" s="316" t="str">
        <f>C24</f>
        <v>KODERHOLD Rudolfine</v>
      </c>
      <c r="D11" s="317" t="str">
        <f>C25</f>
        <v>ELLEND Franz</v>
      </c>
      <c r="E11" s="252" t="str">
        <f>C26</f>
        <v>TREJTNAR Andreas</v>
      </c>
      <c r="F11" s="319" t="str">
        <f>C27</f>
        <v>PARADEISZ Gerhard</v>
      </c>
      <c r="G11" s="260" t="str">
        <f>C28</f>
        <v>ZIEGLER Christine</v>
      </c>
      <c r="H11" s="321" t="str">
        <f>C29</f>
        <v>RATH Dominik</v>
      </c>
      <c r="I11" s="316" t="str">
        <f>E24</f>
        <v>HABERL Petra</v>
      </c>
      <c r="J11" s="318" t="str">
        <f>E25</f>
        <v>HÖRMANN Manfred</v>
      </c>
      <c r="L11" s="21" t="s">
        <v>51</v>
      </c>
      <c r="M11" s="33" t="s">
        <v>88</v>
      </c>
      <c r="N11" s="11">
        <f>COUNTA(M4:M11)</f>
        <v>8</v>
      </c>
      <c r="P11" s="42" t="s">
        <v>49</v>
      </c>
      <c r="Q11" s="50" t="s">
        <v>89</v>
      </c>
      <c r="R11" s="7"/>
      <c r="S11" s="4"/>
      <c r="T11" s="20" t="s">
        <v>54</v>
      </c>
      <c r="U11" s="32" t="s">
        <v>94</v>
      </c>
      <c r="V11" s="8"/>
    </row>
    <row r="12" spans="1:22" ht="24.75" customHeight="1">
      <c r="A12" s="221">
        <v>5</v>
      </c>
      <c r="B12" s="223">
        <v>0.5555555555555556</v>
      </c>
      <c r="C12" s="246" t="s">
        <v>34</v>
      </c>
      <c r="D12" s="247" t="s">
        <v>35</v>
      </c>
      <c r="E12" s="248" t="s">
        <v>58</v>
      </c>
      <c r="F12" s="249" t="s">
        <v>59</v>
      </c>
      <c r="G12" s="244" t="s">
        <v>17</v>
      </c>
      <c r="H12" s="245" t="s">
        <v>18</v>
      </c>
      <c r="I12" s="246" t="s">
        <v>34</v>
      </c>
      <c r="J12" s="251" t="s">
        <v>35</v>
      </c>
      <c r="L12" s="22" t="s">
        <v>75</v>
      </c>
      <c r="M12" s="34" t="s">
        <v>93</v>
      </c>
      <c r="N12" s="9"/>
      <c r="P12" s="39" t="s">
        <v>64</v>
      </c>
      <c r="Q12" s="48" t="s">
        <v>89</v>
      </c>
      <c r="R12" s="8"/>
      <c r="S12" s="4"/>
      <c r="T12" s="44" t="s">
        <v>53</v>
      </c>
      <c r="U12" s="52" t="s">
        <v>94</v>
      </c>
      <c r="V12" s="8"/>
    </row>
    <row r="13" spans="1:22" ht="24.75" customHeight="1" thickBot="1">
      <c r="A13" s="222"/>
      <c r="B13" s="224"/>
      <c r="C13" s="252" t="str">
        <f>E26</f>
        <v>RISCHANEK Klaus</v>
      </c>
      <c r="D13" s="319" t="str">
        <f>E27</f>
        <v>BROZEK Sonja</v>
      </c>
      <c r="E13" s="260" t="str">
        <f>E28</f>
        <v>PIMPERL Johannes</v>
      </c>
      <c r="F13" s="321" t="str">
        <f>E29</f>
        <v>PIMPERL Elisabeth</v>
      </c>
      <c r="G13" s="316" t="str">
        <f>G24</f>
        <v>SCHREIBER Michael</v>
      </c>
      <c r="H13" s="317" t="str">
        <f>G25</f>
        <v>KRAUS Elisabeth</v>
      </c>
      <c r="I13" s="252" t="str">
        <f>G26</f>
        <v>KLOIBER Doris</v>
      </c>
      <c r="J13" s="320" t="str">
        <f>G27</f>
        <v>FRANZ Horst</v>
      </c>
      <c r="L13" s="17" t="s">
        <v>78</v>
      </c>
      <c r="M13" s="29" t="s">
        <v>93</v>
      </c>
      <c r="N13" s="10"/>
      <c r="P13" s="43" t="s">
        <v>47</v>
      </c>
      <c r="Q13" s="51" t="s">
        <v>89</v>
      </c>
      <c r="R13" s="8"/>
      <c r="S13" s="4"/>
      <c r="T13" s="21" t="s">
        <v>36</v>
      </c>
      <c r="U13" s="33" t="s">
        <v>94</v>
      </c>
      <c r="V13" s="6">
        <f>COUNTA(U10:U13)</f>
        <v>4</v>
      </c>
    </row>
    <row r="14" spans="1:22" ht="24.75" customHeight="1">
      <c r="A14" s="188">
        <v>6</v>
      </c>
      <c r="B14" s="190">
        <v>0.5902777777777778</v>
      </c>
      <c r="C14" s="253" t="s">
        <v>58</v>
      </c>
      <c r="D14" s="254" t="s">
        <v>59</v>
      </c>
      <c r="E14" s="255" t="s">
        <v>17</v>
      </c>
      <c r="F14" s="256" t="s">
        <v>18</v>
      </c>
      <c r="G14" s="257" t="s">
        <v>34</v>
      </c>
      <c r="H14" s="258" t="s">
        <v>35</v>
      </c>
      <c r="I14" s="253" t="s">
        <v>58</v>
      </c>
      <c r="J14" s="259" t="s">
        <v>59</v>
      </c>
      <c r="L14" s="23" t="s">
        <v>74</v>
      </c>
      <c r="M14" s="35" t="s">
        <v>93</v>
      </c>
      <c r="N14" s="10"/>
      <c r="P14" s="24" t="s">
        <v>42</v>
      </c>
      <c r="Q14" s="36" t="s">
        <v>89</v>
      </c>
      <c r="R14" s="8"/>
      <c r="S14" s="4"/>
      <c r="T14" s="57" t="s">
        <v>37</v>
      </c>
      <c r="U14" s="63" t="s">
        <v>96</v>
      </c>
      <c r="V14" s="7"/>
    </row>
    <row r="15" spans="1:22" ht="24.75" customHeight="1" thickBot="1">
      <c r="A15" s="189"/>
      <c r="B15" s="191"/>
      <c r="C15" s="260" t="str">
        <f>G28</f>
        <v>DORNER Josef</v>
      </c>
      <c r="D15" s="321" t="str">
        <f>G29</f>
        <v>PECENY Andreas</v>
      </c>
      <c r="E15" s="316" t="str">
        <f>I24</f>
        <v>SIEDL Ernst</v>
      </c>
      <c r="F15" s="317" t="str">
        <f>I25</f>
        <v>LASSY Andreas</v>
      </c>
      <c r="G15" s="252" t="str">
        <f>I26</f>
        <v>RATH Karin</v>
      </c>
      <c r="H15" s="319" t="str">
        <f>I27</f>
        <v>WAGNER Peter</v>
      </c>
      <c r="I15" s="260" t="str">
        <f>I28</f>
        <v>RISCHANEK Monika</v>
      </c>
      <c r="J15" s="261" t="str">
        <f>I29</f>
        <v>NIKIC Goran</v>
      </c>
      <c r="L15" s="19" t="s">
        <v>68</v>
      </c>
      <c r="M15" s="31" t="s">
        <v>93</v>
      </c>
      <c r="N15" s="10"/>
      <c r="P15" s="44" t="s">
        <v>48</v>
      </c>
      <c r="Q15" s="52" t="s">
        <v>89</v>
      </c>
      <c r="R15" s="8"/>
      <c r="S15" s="4"/>
      <c r="T15" s="58" t="s">
        <v>38</v>
      </c>
      <c r="U15" s="64" t="s">
        <v>96</v>
      </c>
      <c r="V15" s="6">
        <f>COUNTA(U14:U15)</f>
        <v>2</v>
      </c>
    </row>
    <row r="16" spans="12:22" ht="24.75" customHeight="1" thickBot="1">
      <c r="L16" s="20" t="s">
        <v>66</v>
      </c>
      <c r="M16" s="32" t="s">
        <v>93</v>
      </c>
      <c r="N16" s="10"/>
      <c r="P16" s="45" t="s">
        <v>45</v>
      </c>
      <c r="Q16" s="53" t="s">
        <v>89</v>
      </c>
      <c r="R16" s="6">
        <f>COUNTA(Q11:Q16)</f>
        <v>6</v>
      </c>
      <c r="S16" s="4"/>
      <c r="T16" s="46" t="s">
        <v>67</v>
      </c>
      <c r="U16" s="54" t="s">
        <v>92</v>
      </c>
      <c r="V16" s="7"/>
    </row>
    <row r="17" spans="1:22" ht="24.75" customHeight="1" thickBot="1">
      <c r="A17" s="215" t="s">
        <v>19</v>
      </c>
      <c r="B17" s="214"/>
      <c r="C17" s="220" t="s">
        <v>20</v>
      </c>
      <c r="D17" s="213"/>
      <c r="E17" s="213" t="s">
        <v>21</v>
      </c>
      <c r="F17" s="213"/>
      <c r="G17" s="213" t="s">
        <v>22</v>
      </c>
      <c r="H17" s="213"/>
      <c r="I17" s="213" t="s">
        <v>23</v>
      </c>
      <c r="J17" s="214"/>
      <c r="L17" s="15" t="s">
        <v>71</v>
      </c>
      <c r="M17" s="27" t="s">
        <v>93</v>
      </c>
      <c r="N17" s="10"/>
      <c r="P17" s="46" t="s">
        <v>62</v>
      </c>
      <c r="Q17" s="54" t="s">
        <v>91</v>
      </c>
      <c r="R17" s="7"/>
      <c r="S17" s="4"/>
      <c r="T17" s="59" t="s">
        <v>72</v>
      </c>
      <c r="U17" s="65" t="s">
        <v>92</v>
      </c>
      <c r="V17" s="6">
        <f>COUNTA(U16:U17)</f>
        <v>2</v>
      </c>
    </row>
    <row r="18" spans="1:22" ht="24.75" customHeight="1">
      <c r="A18" s="216" t="s">
        <v>24</v>
      </c>
      <c r="B18" s="217"/>
      <c r="C18" s="311" t="s">
        <v>50</v>
      </c>
      <c r="D18" s="262" t="s">
        <v>88</v>
      </c>
      <c r="E18" s="263" t="s">
        <v>47</v>
      </c>
      <c r="F18" s="262" t="s">
        <v>89</v>
      </c>
      <c r="G18" s="263" t="s">
        <v>61</v>
      </c>
      <c r="H18" s="262" t="s">
        <v>90</v>
      </c>
      <c r="I18" s="263" t="s">
        <v>60</v>
      </c>
      <c r="J18" s="264" t="s">
        <v>91</v>
      </c>
      <c r="L18" s="24" t="s">
        <v>73</v>
      </c>
      <c r="M18" s="36" t="s">
        <v>93</v>
      </c>
      <c r="N18" s="10"/>
      <c r="P18" s="40" t="s">
        <v>77</v>
      </c>
      <c r="Q18" s="5" t="s">
        <v>91</v>
      </c>
      <c r="R18" s="8"/>
      <c r="S18" s="4"/>
      <c r="T18" s="60" t="s">
        <v>40</v>
      </c>
      <c r="U18" s="66" t="s">
        <v>95</v>
      </c>
      <c r="V18" s="7"/>
    </row>
    <row r="19" spans="1:22" ht="24.75" customHeight="1" thickBot="1">
      <c r="A19" s="218" t="s">
        <v>25</v>
      </c>
      <c r="B19" s="219"/>
      <c r="C19" s="265" t="s">
        <v>113</v>
      </c>
      <c r="D19" s="266" t="s">
        <v>92</v>
      </c>
      <c r="E19" s="267" t="s">
        <v>62</v>
      </c>
      <c r="F19" s="266" t="s">
        <v>91</v>
      </c>
      <c r="G19" s="268" t="s">
        <v>68</v>
      </c>
      <c r="H19" s="266" t="s">
        <v>93</v>
      </c>
      <c r="I19" s="268" t="s">
        <v>69</v>
      </c>
      <c r="J19" s="269" t="s">
        <v>88</v>
      </c>
      <c r="L19" s="25" t="s">
        <v>83</v>
      </c>
      <c r="M19" s="37" t="s">
        <v>93</v>
      </c>
      <c r="N19" s="11">
        <f>COUNTA(M12:M19)</f>
        <v>8</v>
      </c>
      <c r="P19" s="47" t="s">
        <v>60</v>
      </c>
      <c r="Q19" s="55" t="s">
        <v>91</v>
      </c>
      <c r="R19" s="6">
        <f>COUNTA(Q17:Q19)</f>
        <v>3</v>
      </c>
      <c r="S19" s="4"/>
      <c r="T19" s="61" t="s">
        <v>65</v>
      </c>
      <c r="U19" s="67" t="s">
        <v>95</v>
      </c>
      <c r="V19" s="6">
        <f>COUNTA(U18:U19)</f>
        <v>2</v>
      </c>
    </row>
    <row r="20" spans="1:10" ht="24.75" customHeight="1">
      <c r="A20" s="204" t="s">
        <v>26</v>
      </c>
      <c r="B20" s="205"/>
      <c r="C20" s="270" t="s">
        <v>37</v>
      </c>
      <c r="D20" s="271" t="s">
        <v>96</v>
      </c>
      <c r="E20" s="272" t="s">
        <v>63</v>
      </c>
      <c r="F20" s="271" t="s">
        <v>94</v>
      </c>
      <c r="G20" s="272" t="s">
        <v>87</v>
      </c>
      <c r="H20" s="271" t="s">
        <v>88</v>
      </c>
      <c r="I20" s="272" t="s">
        <v>65</v>
      </c>
      <c r="J20" s="273" t="s">
        <v>95</v>
      </c>
    </row>
    <row r="21" spans="1:10" ht="24.75" customHeight="1">
      <c r="A21" s="196" t="s">
        <v>27</v>
      </c>
      <c r="B21" s="197"/>
      <c r="C21" s="274" t="s">
        <v>38</v>
      </c>
      <c r="D21" s="275" t="s">
        <v>96</v>
      </c>
      <c r="E21" s="276" t="s">
        <v>54</v>
      </c>
      <c r="F21" s="275" t="s">
        <v>94</v>
      </c>
      <c r="G21" s="276" t="s">
        <v>66</v>
      </c>
      <c r="H21" s="275" t="s">
        <v>93</v>
      </c>
      <c r="I21" s="276" t="s">
        <v>46</v>
      </c>
      <c r="J21" s="277" t="s">
        <v>88</v>
      </c>
    </row>
    <row r="22" spans="1:10" ht="24.75" customHeight="1">
      <c r="A22" s="198" t="s">
        <v>28</v>
      </c>
      <c r="B22" s="199"/>
      <c r="C22" s="278" t="s">
        <v>70</v>
      </c>
      <c r="D22" s="279" t="s">
        <v>90</v>
      </c>
      <c r="E22" s="280" t="s">
        <v>43</v>
      </c>
      <c r="F22" s="279" t="s">
        <v>88</v>
      </c>
      <c r="G22" s="280" t="s">
        <v>71</v>
      </c>
      <c r="H22" s="279" t="s">
        <v>93</v>
      </c>
      <c r="I22" s="280" t="s">
        <v>72</v>
      </c>
      <c r="J22" s="281" t="s">
        <v>92</v>
      </c>
    </row>
    <row r="23" spans="1:10" ht="24.75" customHeight="1">
      <c r="A23" s="200" t="s">
        <v>29</v>
      </c>
      <c r="B23" s="201"/>
      <c r="C23" s="282" t="s">
        <v>40</v>
      </c>
      <c r="D23" s="283" t="s">
        <v>95</v>
      </c>
      <c r="E23" s="284" t="s">
        <v>42</v>
      </c>
      <c r="F23" s="283" t="s">
        <v>89</v>
      </c>
      <c r="G23" s="284" t="s">
        <v>73</v>
      </c>
      <c r="H23" s="283" t="s">
        <v>93</v>
      </c>
      <c r="I23" s="284" t="s">
        <v>44</v>
      </c>
      <c r="J23" s="285" t="s">
        <v>97</v>
      </c>
    </row>
    <row r="24" spans="1:10" ht="24.75" customHeight="1">
      <c r="A24" s="202" t="s">
        <v>30</v>
      </c>
      <c r="B24" s="203"/>
      <c r="C24" s="286" t="s">
        <v>49</v>
      </c>
      <c r="D24" s="287" t="s">
        <v>89</v>
      </c>
      <c r="E24" s="288" t="s">
        <v>74</v>
      </c>
      <c r="F24" s="287" t="s">
        <v>93</v>
      </c>
      <c r="G24" s="288" t="s">
        <v>55</v>
      </c>
      <c r="H24" s="287" t="s">
        <v>97</v>
      </c>
      <c r="I24" s="288" t="s">
        <v>52</v>
      </c>
      <c r="J24" s="289" t="s">
        <v>90</v>
      </c>
    </row>
    <row r="25" spans="1:10" ht="24.75" customHeight="1">
      <c r="A25" s="207" t="s">
        <v>31</v>
      </c>
      <c r="B25" s="208"/>
      <c r="C25" s="290" t="s">
        <v>75</v>
      </c>
      <c r="D25" s="291" t="s">
        <v>93</v>
      </c>
      <c r="E25" s="292" t="s">
        <v>77</v>
      </c>
      <c r="F25" s="291" t="s">
        <v>91</v>
      </c>
      <c r="G25" s="292" t="s">
        <v>41</v>
      </c>
      <c r="H25" s="291" t="s">
        <v>90</v>
      </c>
      <c r="I25" s="292" t="s">
        <v>76</v>
      </c>
      <c r="J25" s="293" t="s">
        <v>97</v>
      </c>
    </row>
    <row r="26" spans="1:10" ht="24.75" customHeight="1">
      <c r="A26" s="209" t="s">
        <v>32</v>
      </c>
      <c r="B26" s="210"/>
      <c r="C26" s="294" t="s">
        <v>78</v>
      </c>
      <c r="D26" s="295" t="s">
        <v>93</v>
      </c>
      <c r="E26" s="296" t="s">
        <v>79</v>
      </c>
      <c r="F26" s="295" t="s">
        <v>97</v>
      </c>
      <c r="G26" s="296" t="s">
        <v>80</v>
      </c>
      <c r="H26" s="295" t="s">
        <v>88</v>
      </c>
      <c r="I26" s="296" t="s">
        <v>45</v>
      </c>
      <c r="J26" s="297" t="s">
        <v>89</v>
      </c>
    </row>
    <row r="27" spans="1:10" ht="24.75" customHeight="1">
      <c r="A27" s="211" t="s">
        <v>33</v>
      </c>
      <c r="B27" s="212"/>
      <c r="C27" s="298" t="s">
        <v>81</v>
      </c>
      <c r="D27" s="299" t="s">
        <v>90</v>
      </c>
      <c r="E27" s="300" t="s">
        <v>53</v>
      </c>
      <c r="F27" s="299" t="s">
        <v>94</v>
      </c>
      <c r="G27" s="300" t="s">
        <v>48</v>
      </c>
      <c r="H27" s="299" t="s">
        <v>89</v>
      </c>
      <c r="I27" s="300" t="s">
        <v>83</v>
      </c>
      <c r="J27" s="301" t="s">
        <v>93</v>
      </c>
    </row>
    <row r="28" spans="1:10" ht="24.75" customHeight="1">
      <c r="A28" s="194" t="s">
        <v>56</v>
      </c>
      <c r="B28" s="195"/>
      <c r="C28" s="302" t="s">
        <v>84</v>
      </c>
      <c r="D28" s="303" t="s">
        <v>90</v>
      </c>
      <c r="E28" s="304" t="s">
        <v>86</v>
      </c>
      <c r="F28" s="303" t="s">
        <v>97</v>
      </c>
      <c r="G28" s="304" t="s">
        <v>82</v>
      </c>
      <c r="H28" s="303" t="s">
        <v>88</v>
      </c>
      <c r="I28" s="304" t="s">
        <v>85</v>
      </c>
      <c r="J28" s="305" t="s">
        <v>97</v>
      </c>
    </row>
    <row r="29" spans="1:10" ht="24.75" customHeight="1" thickBot="1">
      <c r="A29" s="192" t="s">
        <v>57</v>
      </c>
      <c r="B29" s="193"/>
      <c r="C29" s="306" t="s">
        <v>64</v>
      </c>
      <c r="D29" s="307" t="s">
        <v>89</v>
      </c>
      <c r="E29" s="308" t="s">
        <v>39</v>
      </c>
      <c r="F29" s="309" t="s">
        <v>97</v>
      </c>
      <c r="G29" s="308" t="s">
        <v>36</v>
      </c>
      <c r="H29" s="309" t="s">
        <v>94</v>
      </c>
      <c r="I29" s="308" t="s">
        <v>51</v>
      </c>
      <c r="J29" s="310" t="s">
        <v>88</v>
      </c>
    </row>
    <row r="30" spans="1:7" ht="24.75" customHeight="1">
      <c r="A30" s="206"/>
      <c r="B30" s="206"/>
      <c r="C30" s="1"/>
      <c r="D30" s="1"/>
      <c r="E30" s="1"/>
      <c r="F30" s="1"/>
      <c r="G30" s="1"/>
    </row>
    <row r="31" ht="24.75" customHeight="1">
      <c r="B31" s="2" t="s">
        <v>9</v>
      </c>
    </row>
    <row r="32" ht="24.75" customHeight="1">
      <c r="B32" s="2" t="s">
        <v>10</v>
      </c>
    </row>
    <row r="33" ht="24.75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>
      <c r="B82" s="3">
        <f>SUM(B34:B81)</f>
        <v>0</v>
      </c>
    </row>
  </sheetData>
  <mergeCells count="30">
    <mergeCell ref="A4:A5"/>
    <mergeCell ref="B4:B5"/>
    <mergeCell ref="A6:A7"/>
    <mergeCell ref="B6:B7"/>
    <mergeCell ref="A12:A13"/>
    <mergeCell ref="B12:B13"/>
    <mergeCell ref="A8:A9"/>
    <mergeCell ref="B8:B9"/>
    <mergeCell ref="A10:A11"/>
    <mergeCell ref="B10:B11"/>
    <mergeCell ref="I17:J17"/>
    <mergeCell ref="A17:B17"/>
    <mergeCell ref="A18:B18"/>
    <mergeCell ref="A19:B19"/>
    <mergeCell ref="C17:D17"/>
    <mergeCell ref="E17:F17"/>
    <mergeCell ref="G17:H17"/>
    <mergeCell ref="A30:B30"/>
    <mergeCell ref="A25:B25"/>
    <mergeCell ref="A26:B26"/>
    <mergeCell ref="A27:B27"/>
    <mergeCell ref="A14:A15"/>
    <mergeCell ref="B14:B15"/>
    <mergeCell ref="A29:B29"/>
    <mergeCell ref="A28:B28"/>
    <mergeCell ref="A21:B21"/>
    <mergeCell ref="A22:B22"/>
    <mergeCell ref="A23:B23"/>
    <mergeCell ref="A24:B24"/>
    <mergeCell ref="A20:B20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2"/>
  <colBreaks count="1" manualBreakCount="1">
    <brk id="10" max="28" man="1"/>
  </colBreaks>
  <ignoredErrors>
    <ignoredError sqref="E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88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4.140625" style="2" customWidth="1"/>
    <col min="2" max="2" width="25.7109375" style="322" customWidth="1"/>
    <col min="3" max="3" width="24.7109375" style="322" customWidth="1"/>
    <col min="4" max="5" width="5.7109375" style="2" customWidth="1"/>
    <col min="6" max="6" width="6.7109375" style="2" customWidth="1"/>
    <col min="7" max="7" width="8.7109375" style="68" customWidth="1"/>
    <col min="8" max="8" width="5.7109375" style="135" customWidth="1"/>
    <col min="9" max="9" width="9.140625" style="2" customWidth="1"/>
    <col min="10" max="10" width="11.421875" style="2" customWidth="1"/>
    <col min="11" max="11" width="6.57421875" style="1" customWidth="1"/>
    <col min="12" max="16384" width="11.421875" style="2" customWidth="1"/>
  </cols>
  <sheetData>
    <row r="1" spans="1:7" ht="19.5" customHeight="1">
      <c r="A1" s="225" t="s">
        <v>112</v>
      </c>
      <c r="B1" s="225"/>
      <c r="C1" s="225"/>
      <c r="D1" s="225"/>
      <c r="E1" s="225"/>
      <c r="F1" s="225"/>
      <c r="G1" s="225"/>
    </row>
    <row r="2" spans="1:7" ht="19.5" customHeight="1">
      <c r="A2" s="226" t="s">
        <v>105</v>
      </c>
      <c r="B2" s="226"/>
      <c r="C2" s="226"/>
      <c r="D2" s="226"/>
      <c r="E2" s="226"/>
      <c r="F2" s="226"/>
      <c r="G2" s="226"/>
    </row>
    <row r="3" spans="1:7" ht="19.5" customHeight="1">
      <c r="A3" s="227" t="s">
        <v>98</v>
      </c>
      <c r="B3" s="227"/>
      <c r="C3" s="227"/>
      <c r="D3" s="227"/>
      <c r="E3" s="227"/>
      <c r="F3" s="227"/>
      <c r="G3" s="227"/>
    </row>
    <row r="4" ht="6" customHeight="1" thickBot="1"/>
    <row r="5" spans="1:11" ht="12.75" customHeight="1">
      <c r="A5" s="168" t="s">
        <v>19</v>
      </c>
      <c r="B5" s="323" t="s">
        <v>99</v>
      </c>
      <c r="C5" s="323" t="s">
        <v>100</v>
      </c>
      <c r="D5" s="112" t="s">
        <v>101</v>
      </c>
      <c r="E5" s="112" t="s">
        <v>102</v>
      </c>
      <c r="F5" s="112" t="s">
        <v>103</v>
      </c>
      <c r="G5" s="113" t="s">
        <v>104</v>
      </c>
      <c r="I5" s="68">
        <f>F10+0.6</f>
        <v>1686.6</v>
      </c>
      <c r="K5" s="1">
        <v>22</v>
      </c>
    </row>
    <row r="6" spans="1:11" ht="12.75" customHeight="1">
      <c r="A6" s="76" t="s">
        <v>27</v>
      </c>
      <c r="B6" s="324" t="str">
        <f>Startplan!C21</f>
        <v>ANDERS-KRAUS Martin</v>
      </c>
      <c r="C6" s="324" t="str">
        <f>Startplan!D21</f>
        <v>ORF</v>
      </c>
      <c r="D6" s="69">
        <v>278</v>
      </c>
      <c r="E6" s="69">
        <f>F6-D6</f>
        <v>134</v>
      </c>
      <c r="F6" s="69">
        <v>412</v>
      </c>
      <c r="G6" s="71"/>
      <c r="H6" s="135" t="s">
        <v>109</v>
      </c>
      <c r="I6" s="68">
        <f>F10+0.5</f>
        <v>1686.5</v>
      </c>
      <c r="K6" s="1">
        <v>23</v>
      </c>
    </row>
    <row r="7" spans="1:11" ht="12.75" customHeight="1">
      <c r="A7" s="76"/>
      <c r="B7" s="325" t="str">
        <f>Startplan!E21</f>
        <v>SCHRENK Gerhard</v>
      </c>
      <c r="C7" s="325" t="str">
        <f>Startplan!F21</f>
        <v>NXP - SOUND SOLUTIONS</v>
      </c>
      <c r="D7" s="69">
        <v>282</v>
      </c>
      <c r="E7" s="69">
        <f>F7-D7</f>
        <v>161</v>
      </c>
      <c r="F7" s="69">
        <v>443</v>
      </c>
      <c r="G7" s="71"/>
      <c r="H7" s="135" t="s">
        <v>109</v>
      </c>
      <c r="I7" s="68">
        <f>F10+0.4</f>
        <v>1686.4</v>
      </c>
      <c r="K7" s="1">
        <v>24</v>
      </c>
    </row>
    <row r="8" spans="1:11" ht="12.75" customHeight="1">
      <c r="A8" s="76" t="s">
        <v>114</v>
      </c>
      <c r="B8" s="325" t="str">
        <f>Startplan!G21</f>
        <v>SEPER Karin</v>
      </c>
      <c r="C8" s="325" t="str">
        <f>Startplan!H21</f>
        <v>WIENSTROM BGS</v>
      </c>
      <c r="D8" s="69">
        <v>293</v>
      </c>
      <c r="E8" s="69">
        <f>F8-D8</f>
        <v>104</v>
      </c>
      <c r="F8" s="69">
        <v>397</v>
      </c>
      <c r="G8" s="71"/>
      <c r="H8" s="135" t="s">
        <v>110</v>
      </c>
      <c r="I8" s="68">
        <f>F10+0.3</f>
        <v>1686.3</v>
      </c>
      <c r="K8" s="1">
        <v>25</v>
      </c>
    </row>
    <row r="9" spans="1:11" ht="12.75" customHeight="1">
      <c r="A9" s="76"/>
      <c r="B9" s="325" t="str">
        <f>Startplan!I21</f>
        <v>ROTT Peter</v>
      </c>
      <c r="C9" s="325" t="str">
        <f>Startplan!J21</f>
        <v>ESV OeNB</v>
      </c>
      <c r="D9" s="69">
        <v>290</v>
      </c>
      <c r="E9" s="69">
        <f>F9-D9</f>
        <v>144</v>
      </c>
      <c r="F9" s="69">
        <v>434</v>
      </c>
      <c r="G9" s="73"/>
      <c r="H9" s="135" t="s">
        <v>109</v>
      </c>
      <c r="I9" s="68">
        <f>F10+0.2</f>
        <v>1686.2</v>
      </c>
      <c r="K9" s="1">
        <v>26</v>
      </c>
    </row>
    <row r="10" spans="1:11" ht="12.75" customHeight="1" thickBot="1">
      <c r="A10" s="159"/>
      <c r="B10" s="326"/>
      <c r="C10" s="327"/>
      <c r="D10" s="114">
        <f>SUM(D6:D9)</f>
        <v>1143</v>
      </c>
      <c r="E10" s="114">
        <f>SUM(E6:E9)</f>
        <v>543</v>
      </c>
      <c r="F10" s="114">
        <f>SUM(F6:F9)</f>
        <v>1686</v>
      </c>
      <c r="G10" s="115">
        <f>IF(COUNT(F6:F9)&gt;0,AVERAGE(F6:F9),0)</f>
        <v>421.5</v>
      </c>
      <c r="I10" s="68">
        <f>F10+0.1</f>
        <v>1686.1</v>
      </c>
      <c r="K10" s="1">
        <v>27</v>
      </c>
    </row>
    <row r="11" spans="1:11" ht="4.5" customHeight="1" thickBot="1">
      <c r="A11" s="1"/>
      <c r="I11" s="68">
        <f>F10</f>
        <v>1686</v>
      </c>
      <c r="K11" s="1">
        <v>28</v>
      </c>
    </row>
    <row r="12" spans="1:11" ht="12.75" customHeight="1">
      <c r="A12" s="169" t="s">
        <v>19</v>
      </c>
      <c r="B12" s="328" t="s">
        <v>99</v>
      </c>
      <c r="C12" s="328" t="s">
        <v>100</v>
      </c>
      <c r="D12" s="104" t="s">
        <v>101</v>
      </c>
      <c r="E12" s="104" t="s">
        <v>102</v>
      </c>
      <c r="F12" s="104" t="s">
        <v>103</v>
      </c>
      <c r="G12" s="105" t="s">
        <v>104</v>
      </c>
      <c r="I12" s="68">
        <f>F17+0.6</f>
        <v>1651.6</v>
      </c>
      <c r="K12" s="1">
        <v>36</v>
      </c>
    </row>
    <row r="13" spans="1:11" ht="12.75" customHeight="1">
      <c r="A13" s="78" t="s">
        <v>29</v>
      </c>
      <c r="B13" s="324" t="str">
        <f>Startplan!C23</f>
        <v>KOVAR Michaela</v>
      </c>
      <c r="C13" s="324" t="str">
        <f>Startplan!D23</f>
        <v>WIENSTROM DION</v>
      </c>
      <c r="D13" s="69">
        <v>280</v>
      </c>
      <c r="E13" s="69">
        <f>F13-D13</f>
        <v>132</v>
      </c>
      <c r="F13" s="69">
        <v>412</v>
      </c>
      <c r="G13" s="71"/>
      <c r="H13" s="135" t="s">
        <v>110</v>
      </c>
      <c r="I13" s="68">
        <f>F17+0.5</f>
        <v>1651.5</v>
      </c>
      <c r="K13" s="1">
        <v>37</v>
      </c>
    </row>
    <row r="14" spans="1:11" ht="12.75" customHeight="1">
      <c r="A14" s="78"/>
      <c r="B14" s="325" t="str">
        <f>Startplan!E23</f>
        <v>GALLHART Bruno</v>
      </c>
      <c r="C14" s="325" t="str">
        <f>Startplan!F23</f>
        <v>SKV PSK</v>
      </c>
      <c r="D14" s="69">
        <v>282</v>
      </c>
      <c r="E14" s="69">
        <f>F14-D14</f>
        <v>121</v>
      </c>
      <c r="F14" s="69">
        <v>403</v>
      </c>
      <c r="G14" s="71"/>
      <c r="H14" s="135" t="s">
        <v>109</v>
      </c>
      <c r="I14" s="68">
        <f>F17+0.4</f>
        <v>1651.4</v>
      </c>
      <c r="K14" s="1">
        <v>38</v>
      </c>
    </row>
    <row r="15" spans="1:11" ht="12.75" customHeight="1">
      <c r="A15" s="78" t="s">
        <v>115</v>
      </c>
      <c r="B15" s="325" t="str">
        <f>Startplan!G23</f>
        <v>TREJTNAR Ronald</v>
      </c>
      <c r="C15" s="325" t="str">
        <f>Startplan!H23</f>
        <v>WIENSTROM BGS</v>
      </c>
      <c r="D15" s="69">
        <v>276</v>
      </c>
      <c r="E15" s="69">
        <f>F15-D15</f>
        <v>122</v>
      </c>
      <c r="F15" s="69">
        <v>398</v>
      </c>
      <c r="G15" s="71"/>
      <c r="H15" s="135" t="s">
        <v>109</v>
      </c>
      <c r="I15" s="68">
        <f>F17+0.3</f>
        <v>1651.3</v>
      </c>
      <c r="K15" s="1">
        <v>39</v>
      </c>
    </row>
    <row r="16" spans="1:11" ht="12.75" customHeight="1">
      <c r="A16" s="78"/>
      <c r="B16" s="325" t="str">
        <f>Startplan!I23</f>
        <v>PIMPERL Herbert</v>
      </c>
      <c r="C16" s="325" t="str">
        <f>Startplan!J23</f>
        <v>HAUPTKLÄRANLAGE WIEN</v>
      </c>
      <c r="D16" s="69">
        <v>301</v>
      </c>
      <c r="E16" s="69">
        <f>F16-D16</f>
        <v>137</v>
      </c>
      <c r="F16" s="69">
        <v>438</v>
      </c>
      <c r="G16" s="73"/>
      <c r="H16" s="135" t="s">
        <v>109</v>
      </c>
      <c r="I16" s="68">
        <f>F17+0.2</f>
        <v>1651.2</v>
      </c>
      <c r="K16" s="1">
        <v>40</v>
      </c>
    </row>
    <row r="17" spans="1:11" ht="12.75" customHeight="1" thickBot="1">
      <c r="A17" s="161"/>
      <c r="B17" s="329"/>
      <c r="C17" s="330"/>
      <c r="D17" s="106">
        <f>SUM(D13:D16)</f>
        <v>1139</v>
      </c>
      <c r="E17" s="106">
        <f>SUM(E13:E16)</f>
        <v>512</v>
      </c>
      <c r="F17" s="106">
        <f>SUM(F13:F16)</f>
        <v>1651</v>
      </c>
      <c r="G17" s="107">
        <f>IF(COUNT(F13:F16)&gt;0,AVERAGE(F13:F16),0)</f>
        <v>412.75</v>
      </c>
      <c r="I17" s="68">
        <f>F17+0.1</f>
        <v>1651.1</v>
      </c>
      <c r="K17" s="1">
        <v>41</v>
      </c>
    </row>
    <row r="18" spans="1:11" ht="4.5" customHeight="1" thickBot="1">
      <c r="A18" s="1"/>
      <c r="I18" s="68">
        <f>F17</f>
        <v>1651</v>
      </c>
      <c r="K18" s="1">
        <v>42</v>
      </c>
    </row>
    <row r="19" spans="1:11" ht="12.75" customHeight="1">
      <c r="A19" s="170" t="s">
        <v>19</v>
      </c>
      <c r="B19" s="331" t="s">
        <v>99</v>
      </c>
      <c r="C19" s="331" t="s">
        <v>100</v>
      </c>
      <c r="D19" s="86" t="s">
        <v>101</v>
      </c>
      <c r="E19" s="86" t="s">
        <v>102</v>
      </c>
      <c r="F19" s="86" t="s">
        <v>103</v>
      </c>
      <c r="G19" s="87" t="s">
        <v>104</v>
      </c>
      <c r="I19" s="68">
        <f>F24+0.6</f>
        <v>1643.6</v>
      </c>
      <c r="K19" s="1">
        <v>78</v>
      </c>
    </row>
    <row r="20" spans="1:11" ht="12.75" customHeight="1">
      <c r="A20" s="85" t="s">
        <v>57</v>
      </c>
      <c r="B20" s="324" t="str">
        <f>Startplan!C29</f>
        <v>RATH Dominik</v>
      </c>
      <c r="C20" s="324" t="str">
        <f>Startplan!D29</f>
        <v>SKV PSK</v>
      </c>
      <c r="D20" s="69">
        <v>258</v>
      </c>
      <c r="E20" s="69">
        <f>F20-D20</f>
        <v>90</v>
      </c>
      <c r="F20" s="69">
        <v>348</v>
      </c>
      <c r="G20" s="71"/>
      <c r="H20" s="135" t="s">
        <v>109</v>
      </c>
      <c r="I20" s="68">
        <f>F24+0.5</f>
        <v>1643.5</v>
      </c>
      <c r="K20" s="1">
        <v>79</v>
      </c>
    </row>
    <row r="21" spans="1:11" ht="12.75" customHeight="1">
      <c r="A21" s="85"/>
      <c r="B21" s="325" t="str">
        <f>Startplan!E29</f>
        <v>PIMPERL Elisabeth</v>
      </c>
      <c r="C21" s="325" t="str">
        <f>Startplan!F29</f>
        <v>HAUPTKLÄRANLAGE WIEN</v>
      </c>
      <c r="D21" s="69">
        <v>301</v>
      </c>
      <c r="E21" s="69">
        <f>F21-D21</f>
        <v>156</v>
      </c>
      <c r="F21" s="69">
        <v>457</v>
      </c>
      <c r="G21" s="71"/>
      <c r="H21" s="135" t="s">
        <v>110</v>
      </c>
      <c r="I21" s="68">
        <f>F24+0.4</f>
        <v>1643.4</v>
      </c>
      <c r="K21" s="1">
        <v>80</v>
      </c>
    </row>
    <row r="22" spans="1:11" ht="12.75" customHeight="1">
      <c r="A22" s="85" t="s">
        <v>116</v>
      </c>
      <c r="B22" s="325" t="str">
        <f>Startplan!G29</f>
        <v>PECENY Andreas</v>
      </c>
      <c r="C22" s="325" t="str">
        <f>Startplan!H29</f>
        <v>NXP - SOUND SOLUTIONS</v>
      </c>
      <c r="D22" s="69">
        <v>289</v>
      </c>
      <c r="E22" s="69">
        <f>F22-D22</f>
        <v>95</v>
      </c>
      <c r="F22" s="69">
        <v>384</v>
      </c>
      <c r="G22" s="71"/>
      <c r="H22" s="135" t="s">
        <v>109</v>
      </c>
      <c r="I22" s="68">
        <f>F24+0.3</f>
        <v>1643.3</v>
      </c>
      <c r="K22" s="1">
        <v>81</v>
      </c>
    </row>
    <row r="23" spans="1:11" ht="12.75" customHeight="1">
      <c r="A23" s="85"/>
      <c r="B23" s="325" t="str">
        <f>Startplan!I29</f>
        <v>NIKIC Goran</v>
      </c>
      <c r="C23" s="325" t="str">
        <f>Startplan!J29</f>
        <v>ESV OeNB</v>
      </c>
      <c r="D23" s="69">
        <v>297</v>
      </c>
      <c r="E23" s="69">
        <f>F23-D23</f>
        <v>157</v>
      </c>
      <c r="F23" s="69">
        <v>454</v>
      </c>
      <c r="G23" s="73"/>
      <c r="H23" s="135" t="s">
        <v>109</v>
      </c>
      <c r="I23" s="68">
        <f>F24+0.2</f>
        <v>1643.2</v>
      </c>
      <c r="K23" s="1">
        <v>82</v>
      </c>
    </row>
    <row r="24" spans="1:11" ht="12.75" customHeight="1" thickBot="1">
      <c r="A24" s="167"/>
      <c r="B24" s="332"/>
      <c r="C24" s="333"/>
      <c r="D24" s="94">
        <f>SUM(D20:D23)</f>
        <v>1145</v>
      </c>
      <c r="E24" s="94">
        <f>SUM(E20:E23)</f>
        <v>498</v>
      </c>
      <c r="F24" s="94">
        <f>SUM(F20:F23)</f>
        <v>1643</v>
      </c>
      <c r="G24" s="95">
        <f>IF(COUNT(F20:F23)&gt;0,AVERAGE(F20:F23),0)</f>
        <v>410.75</v>
      </c>
      <c r="I24" s="68">
        <f>F24+0.1</f>
        <v>1643.1</v>
      </c>
      <c r="K24" s="1">
        <v>83</v>
      </c>
    </row>
    <row r="25" spans="9:11" ht="4.5" customHeight="1" thickBot="1">
      <c r="I25" s="68">
        <f>F24</f>
        <v>1643</v>
      </c>
      <c r="K25" s="1">
        <v>84</v>
      </c>
    </row>
    <row r="26" spans="1:11" ht="12.75" customHeight="1">
      <c r="A26" s="171" t="s">
        <v>19</v>
      </c>
      <c r="B26" s="334" t="s">
        <v>99</v>
      </c>
      <c r="C26" s="334" t="s">
        <v>100</v>
      </c>
      <c r="D26" s="116" t="s">
        <v>101</v>
      </c>
      <c r="E26" s="116" t="s">
        <v>102</v>
      </c>
      <c r="F26" s="116" t="s">
        <v>103</v>
      </c>
      <c r="G26" s="117" t="s">
        <v>104</v>
      </c>
      <c r="I26" s="68">
        <f>F31+0.6</f>
        <v>1630.6</v>
      </c>
      <c r="K26" s="1">
        <v>8</v>
      </c>
    </row>
    <row r="27" spans="1:11" ht="12.75" customHeight="1">
      <c r="A27" s="75" t="s">
        <v>25</v>
      </c>
      <c r="B27" s="324" t="str">
        <f>Startplan!C19</f>
        <v>HANTA Johann</v>
      </c>
      <c r="C27" s="324" t="str">
        <f>Startplan!D19</f>
        <v>STADTHALLENBAD</v>
      </c>
      <c r="D27" s="69">
        <v>279</v>
      </c>
      <c r="E27" s="69">
        <f>F27-D27</f>
        <v>106</v>
      </c>
      <c r="F27" s="69">
        <v>385</v>
      </c>
      <c r="G27" s="71"/>
      <c r="H27" s="135" t="s">
        <v>109</v>
      </c>
      <c r="I27" s="68">
        <f>F31+0.5</f>
        <v>1630.5</v>
      </c>
      <c r="K27" s="1">
        <v>9</v>
      </c>
    </row>
    <row r="28" spans="1:11" ht="12.75" customHeight="1">
      <c r="A28" s="75"/>
      <c r="B28" s="325" t="str">
        <f>Startplan!E19</f>
        <v>BRAUN Herbert</v>
      </c>
      <c r="C28" s="325" t="str">
        <f>Startplan!F19</f>
        <v>KC  LOWI</v>
      </c>
      <c r="D28" s="69">
        <v>284</v>
      </c>
      <c r="E28" s="69">
        <f>F28-D28</f>
        <v>121</v>
      </c>
      <c r="F28" s="69">
        <v>405</v>
      </c>
      <c r="G28" s="71"/>
      <c r="H28" s="135" t="s">
        <v>109</v>
      </c>
      <c r="I28" s="68">
        <f>F31+0.4</f>
        <v>1630.4</v>
      </c>
      <c r="K28" s="1">
        <v>10</v>
      </c>
    </row>
    <row r="29" spans="1:11" ht="12.75" customHeight="1">
      <c r="A29" s="75" t="s">
        <v>117</v>
      </c>
      <c r="B29" s="325" t="str">
        <f>Startplan!G19</f>
        <v>SCHICKER Maria</v>
      </c>
      <c r="C29" s="325" t="str">
        <f>Startplan!H19</f>
        <v>WIENSTROM BGS</v>
      </c>
      <c r="D29" s="69">
        <v>286</v>
      </c>
      <c r="E29" s="69">
        <f>F29-D29</f>
        <v>115</v>
      </c>
      <c r="F29" s="69">
        <v>401</v>
      </c>
      <c r="G29" s="71"/>
      <c r="H29" s="135" t="s">
        <v>110</v>
      </c>
      <c r="I29" s="68">
        <f>F31+0.3</f>
        <v>1630.3</v>
      </c>
      <c r="K29" s="1">
        <v>11</v>
      </c>
    </row>
    <row r="30" spans="1:11" ht="12.75" customHeight="1">
      <c r="A30" s="75"/>
      <c r="B30" s="325" t="str">
        <f>Startplan!I19</f>
        <v>HABITZL Walter</v>
      </c>
      <c r="C30" s="325" t="str">
        <f>Startplan!J19</f>
        <v>ESV OeNB</v>
      </c>
      <c r="D30" s="69">
        <v>308</v>
      </c>
      <c r="E30" s="69">
        <f>F30-D30</f>
        <v>131</v>
      </c>
      <c r="F30" s="69">
        <v>439</v>
      </c>
      <c r="G30" s="73"/>
      <c r="H30" s="135" t="s">
        <v>109</v>
      </c>
      <c r="I30" s="68">
        <f>F31+0.2</f>
        <v>1630.2</v>
      </c>
      <c r="K30" s="1">
        <v>12</v>
      </c>
    </row>
    <row r="31" spans="1:11" ht="12.75" customHeight="1" thickBot="1">
      <c r="A31" s="157"/>
      <c r="B31" s="335"/>
      <c r="C31" s="336"/>
      <c r="D31" s="118">
        <f>SUM(D27:D30)</f>
        <v>1157</v>
      </c>
      <c r="E31" s="118">
        <f>SUM(E27:E30)</f>
        <v>473</v>
      </c>
      <c r="F31" s="118">
        <f>SUM(F27:F30)</f>
        <v>1630</v>
      </c>
      <c r="G31" s="119">
        <f>IF(COUNT(F27:F30)&gt;0,AVERAGE(F27:F30),0)</f>
        <v>407.5</v>
      </c>
      <c r="I31" s="68">
        <f>F31+0.1</f>
        <v>1630.1</v>
      </c>
      <c r="K31" s="1">
        <v>13</v>
      </c>
    </row>
    <row r="32" spans="1:11" ht="4.5" customHeight="1" thickBot="1">
      <c r="A32" s="1"/>
      <c r="I32" s="68">
        <f>F31</f>
        <v>1630</v>
      </c>
      <c r="K32" s="1">
        <v>14</v>
      </c>
    </row>
    <row r="33" spans="1:11" ht="12.75" customHeight="1">
      <c r="A33" s="172" t="s">
        <v>19</v>
      </c>
      <c r="B33" s="337" t="s">
        <v>99</v>
      </c>
      <c r="C33" s="337" t="s">
        <v>100</v>
      </c>
      <c r="D33" s="131" t="s">
        <v>101</v>
      </c>
      <c r="E33" s="131" t="s">
        <v>102</v>
      </c>
      <c r="F33" s="131" t="s">
        <v>103</v>
      </c>
      <c r="G33" s="132" t="s">
        <v>104</v>
      </c>
      <c r="I33" s="68">
        <f>F38+0.6</f>
        <v>1625.6</v>
      </c>
      <c r="K33" s="1">
        <v>15</v>
      </c>
    </row>
    <row r="34" spans="1:11" ht="12.75" customHeight="1">
      <c r="A34" s="130" t="s">
        <v>26</v>
      </c>
      <c r="B34" s="324" t="str">
        <f>Startplan!C20</f>
        <v>GÄRTNER Friedrich</v>
      </c>
      <c r="C34" s="324" t="str">
        <f>Startplan!D20</f>
        <v>ORF</v>
      </c>
      <c r="D34" s="69">
        <v>292</v>
      </c>
      <c r="E34" s="69">
        <f>F34-D34</f>
        <v>106</v>
      </c>
      <c r="F34" s="69">
        <v>398</v>
      </c>
      <c r="G34" s="71"/>
      <c r="H34" s="135" t="s">
        <v>109</v>
      </c>
      <c r="I34" s="68">
        <f>F38+0.5</f>
        <v>1625.5</v>
      </c>
      <c r="K34" s="1">
        <v>16</v>
      </c>
    </row>
    <row r="35" spans="1:11" ht="12.75" customHeight="1">
      <c r="A35" s="130"/>
      <c r="B35" s="325" t="str">
        <f>Startplan!E20</f>
        <v>SCHNEIDER Josef</v>
      </c>
      <c r="C35" s="325" t="str">
        <f>Startplan!F20</f>
        <v>NXP - SOUND SOLUTIONS</v>
      </c>
      <c r="D35" s="69">
        <v>285</v>
      </c>
      <c r="E35" s="69">
        <f>F35-D35</f>
        <v>121</v>
      </c>
      <c r="F35" s="69">
        <v>406</v>
      </c>
      <c r="G35" s="71"/>
      <c r="H35" s="135" t="s">
        <v>109</v>
      </c>
      <c r="I35" s="68">
        <f>F38+0.4</f>
        <v>1625.4</v>
      </c>
      <c r="K35" s="1">
        <v>17</v>
      </c>
    </row>
    <row r="36" spans="1:11" ht="12.75" customHeight="1">
      <c r="A36" s="130" t="s">
        <v>118</v>
      </c>
      <c r="B36" s="325" t="str">
        <f>Startplan!G20</f>
        <v>THÜRINGER Carol-Ann</v>
      </c>
      <c r="C36" s="325" t="str">
        <f>Startplan!H20</f>
        <v>ESV OeNB</v>
      </c>
      <c r="D36" s="69">
        <v>286</v>
      </c>
      <c r="E36" s="69">
        <f>F36-D36</f>
        <v>105</v>
      </c>
      <c r="F36" s="69">
        <v>391</v>
      </c>
      <c r="G36" s="71"/>
      <c r="H36" s="135" t="s">
        <v>110</v>
      </c>
      <c r="I36" s="68">
        <f>F38+0.3</f>
        <v>1625.3</v>
      </c>
      <c r="K36" s="1">
        <v>18</v>
      </c>
    </row>
    <row r="37" spans="1:11" ht="12.75" customHeight="1">
      <c r="A37" s="130"/>
      <c r="B37" s="325" t="str">
        <f>Startplan!I20</f>
        <v>DULIC Bela</v>
      </c>
      <c r="C37" s="325" t="str">
        <f>Startplan!J20</f>
        <v>WIENSTROM DION</v>
      </c>
      <c r="D37" s="69">
        <v>288</v>
      </c>
      <c r="E37" s="69">
        <f>F37-D37</f>
        <v>142</v>
      </c>
      <c r="F37" s="69">
        <v>430</v>
      </c>
      <c r="G37" s="73"/>
      <c r="H37" s="135" t="s">
        <v>109</v>
      </c>
      <c r="I37" s="68">
        <f>F38+0.2</f>
        <v>1625.2</v>
      </c>
      <c r="K37" s="1">
        <v>19</v>
      </c>
    </row>
    <row r="38" spans="1:11" ht="12.75" customHeight="1" thickBot="1">
      <c r="A38" s="158"/>
      <c r="B38" s="338"/>
      <c r="C38" s="339"/>
      <c r="D38" s="133">
        <f>SUM(D34:D37)</f>
        <v>1151</v>
      </c>
      <c r="E38" s="133">
        <f>SUM(E34:E37)</f>
        <v>474</v>
      </c>
      <c r="F38" s="133">
        <f>SUM(F34:F37)</f>
        <v>1625</v>
      </c>
      <c r="G38" s="134">
        <f>IF(COUNT(F34:F37)&gt;0,AVERAGE(F34:F37),0)</f>
        <v>406.25</v>
      </c>
      <c r="I38" s="68">
        <f>F38+0.1</f>
        <v>1625.1</v>
      </c>
      <c r="K38" s="1">
        <v>20</v>
      </c>
    </row>
    <row r="39" spans="1:11" ht="4.5" customHeight="1" thickBot="1">
      <c r="A39" s="1"/>
      <c r="I39" s="68">
        <f>F38</f>
        <v>1625</v>
      </c>
      <c r="K39" s="1">
        <v>21</v>
      </c>
    </row>
    <row r="40" spans="1:11" ht="12.75" customHeight="1">
      <c r="A40" s="173" t="s">
        <v>19</v>
      </c>
      <c r="B40" s="340" t="s">
        <v>99</v>
      </c>
      <c r="C40" s="340" t="s">
        <v>100</v>
      </c>
      <c r="D40" s="90" t="s">
        <v>101</v>
      </c>
      <c r="E40" s="90" t="s">
        <v>102</v>
      </c>
      <c r="F40" s="90" t="s">
        <v>103</v>
      </c>
      <c r="G40" s="91" t="s">
        <v>104</v>
      </c>
      <c r="I40" s="68">
        <f>F45+0.6</f>
        <v>1573.6</v>
      </c>
      <c r="K40" s="1">
        <v>64</v>
      </c>
    </row>
    <row r="41" spans="1:11" ht="12.75" customHeight="1">
      <c r="A41" s="83" t="s">
        <v>33</v>
      </c>
      <c r="B41" s="324" t="str">
        <f>Startplan!C27</f>
        <v>PARADEISZ Gerhard</v>
      </c>
      <c r="C41" s="324" t="str">
        <f>Startplan!D27</f>
        <v>KC WIEN SÜD/OST</v>
      </c>
      <c r="D41" s="69">
        <v>281</v>
      </c>
      <c r="E41" s="69">
        <f>F41-D41</f>
        <v>85</v>
      </c>
      <c r="F41" s="69">
        <v>366</v>
      </c>
      <c r="G41" s="71"/>
      <c r="H41" s="135" t="s">
        <v>109</v>
      </c>
      <c r="I41" s="68">
        <f>F45+0.5</f>
        <v>1573.5</v>
      </c>
      <c r="K41" s="1">
        <v>65</v>
      </c>
    </row>
    <row r="42" spans="1:11" ht="12.75" customHeight="1">
      <c r="A42" s="83"/>
      <c r="B42" s="325" t="str">
        <f>Startplan!E27</f>
        <v>BROZEK Sonja</v>
      </c>
      <c r="C42" s="325" t="str">
        <f>Startplan!F27</f>
        <v>NXP - SOUND SOLUTIONS</v>
      </c>
      <c r="D42" s="69">
        <v>299</v>
      </c>
      <c r="E42" s="69">
        <f>F42-D42</f>
        <v>116</v>
      </c>
      <c r="F42" s="69">
        <v>415</v>
      </c>
      <c r="G42" s="71"/>
      <c r="H42" s="135" t="s">
        <v>110</v>
      </c>
      <c r="I42" s="68">
        <f>F45+0.4</f>
        <v>1573.4</v>
      </c>
      <c r="K42" s="1">
        <v>66</v>
      </c>
    </row>
    <row r="43" spans="1:11" ht="12.75" customHeight="1">
      <c r="A43" s="83" t="s">
        <v>119</v>
      </c>
      <c r="B43" s="325" t="str">
        <f>Startplan!G27</f>
        <v>FRANZ Horst</v>
      </c>
      <c r="C43" s="325" t="str">
        <f>Startplan!H27</f>
        <v>SKV PSK</v>
      </c>
      <c r="D43" s="69">
        <v>262</v>
      </c>
      <c r="E43" s="69">
        <f>F43-D43</f>
        <v>103</v>
      </c>
      <c r="F43" s="69">
        <v>365</v>
      </c>
      <c r="G43" s="71"/>
      <c r="H43" s="135" t="s">
        <v>109</v>
      </c>
      <c r="I43" s="68">
        <f>F45+0.3</f>
        <v>1573.3</v>
      </c>
      <c r="K43" s="1">
        <v>67</v>
      </c>
    </row>
    <row r="44" spans="1:11" ht="12.75" customHeight="1">
      <c r="A44" s="83"/>
      <c r="B44" s="325" t="str">
        <f>Startplan!I27</f>
        <v>WAGNER Peter</v>
      </c>
      <c r="C44" s="325" t="str">
        <f>Startplan!J27</f>
        <v>WIENSTROM BGS</v>
      </c>
      <c r="D44" s="69">
        <v>301</v>
      </c>
      <c r="E44" s="69">
        <f>F44-D44</f>
        <v>126</v>
      </c>
      <c r="F44" s="69">
        <v>427</v>
      </c>
      <c r="G44" s="73"/>
      <c r="H44" s="135" t="s">
        <v>109</v>
      </c>
      <c r="I44" s="68">
        <f>F45+0.2</f>
        <v>1573.2</v>
      </c>
      <c r="K44" s="1">
        <v>68</v>
      </c>
    </row>
    <row r="45" spans="1:11" ht="12.75" customHeight="1" thickBot="1">
      <c r="A45" s="165"/>
      <c r="B45" s="341"/>
      <c r="C45" s="342"/>
      <c r="D45" s="96">
        <f>SUM(D41:D44)</f>
        <v>1143</v>
      </c>
      <c r="E45" s="96">
        <f>SUM(E41:E44)</f>
        <v>430</v>
      </c>
      <c r="F45" s="96">
        <f>SUM(F41:F44)</f>
        <v>1573</v>
      </c>
      <c r="G45" s="97">
        <f>IF(COUNT(F41:F44)&gt;0,AVERAGE(F41:F44),0)</f>
        <v>393.25</v>
      </c>
      <c r="I45" s="68">
        <f>F45+0.1</f>
        <v>1573.1</v>
      </c>
      <c r="K45" s="1">
        <v>69</v>
      </c>
    </row>
    <row r="46" spans="1:11" ht="4.5" customHeight="1" thickBot="1">
      <c r="A46" s="1"/>
      <c r="I46" s="68">
        <f>F45</f>
        <v>1573</v>
      </c>
      <c r="K46" s="1">
        <v>70</v>
      </c>
    </row>
    <row r="47" spans="1:11" ht="12.75" customHeight="1">
      <c r="A47" s="174" t="s">
        <v>19</v>
      </c>
      <c r="B47" s="343" t="s">
        <v>99</v>
      </c>
      <c r="C47" s="343" t="s">
        <v>100</v>
      </c>
      <c r="D47" s="88" t="s">
        <v>101</v>
      </c>
      <c r="E47" s="88" t="s">
        <v>102</v>
      </c>
      <c r="F47" s="88" t="s">
        <v>103</v>
      </c>
      <c r="G47" s="89" t="s">
        <v>104</v>
      </c>
      <c r="I47" s="68">
        <f>F52+0.6</f>
        <v>1561.6</v>
      </c>
      <c r="K47" s="1">
        <v>71</v>
      </c>
    </row>
    <row r="48" spans="1:11" ht="12.75" customHeight="1">
      <c r="A48" s="84" t="s">
        <v>56</v>
      </c>
      <c r="B48" s="324" t="str">
        <f>Startplan!C28</f>
        <v>ZIEGLER Christine</v>
      </c>
      <c r="C48" s="324" t="str">
        <f>Startplan!D28</f>
        <v>KC WIEN SÜD/OST</v>
      </c>
      <c r="D48" s="69">
        <v>225</v>
      </c>
      <c r="E48" s="69">
        <f>F48-D48</f>
        <v>93</v>
      </c>
      <c r="F48" s="69">
        <v>318</v>
      </c>
      <c r="G48" s="71"/>
      <c r="H48" s="135" t="s">
        <v>110</v>
      </c>
      <c r="I48" s="68">
        <f>F52+0.5</f>
        <v>1561.5</v>
      </c>
      <c r="K48" s="1">
        <v>72</v>
      </c>
    </row>
    <row r="49" spans="1:11" ht="12.75" customHeight="1">
      <c r="A49" s="84"/>
      <c r="B49" s="325" t="str">
        <f>Startplan!E28</f>
        <v>PIMPERL Johannes</v>
      </c>
      <c r="C49" s="325" t="str">
        <f>Startplan!F28</f>
        <v>HAUPTKLÄRANLAGE WIEN</v>
      </c>
      <c r="D49" s="69">
        <v>298</v>
      </c>
      <c r="E49" s="69">
        <f>F49-D49</f>
        <v>113</v>
      </c>
      <c r="F49" s="69">
        <v>411</v>
      </c>
      <c r="G49" s="71"/>
      <c r="H49" s="135" t="s">
        <v>109</v>
      </c>
      <c r="I49" s="68">
        <f>F52+0.4</f>
        <v>1561.4</v>
      </c>
      <c r="K49" s="1">
        <v>73</v>
      </c>
    </row>
    <row r="50" spans="1:11" ht="12.75" customHeight="1">
      <c r="A50" s="84" t="s">
        <v>120</v>
      </c>
      <c r="B50" s="325" t="str">
        <f>Startplan!G28</f>
        <v>DORNER Josef</v>
      </c>
      <c r="C50" s="325" t="str">
        <f>Startplan!H28</f>
        <v>ESV OeNB</v>
      </c>
      <c r="D50" s="69">
        <v>266</v>
      </c>
      <c r="E50" s="69">
        <f>F50-D50</f>
        <v>129</v>
      </c>
      <c r="F50" s="69">
        <v>395</v>
      </c>
      <c r="G50" s="71"/>
      <c r="H50" s="135" t="s">
        <v>109</v>
      </c>
      <c r="I50" s="68">
        <f>F52+0.3</f>
        <v>1561.3</v>
      </c>
      <c r="K50" s="1">
        <v>74</v>
      </c>
    </row>
    <row r="51" spans="1:11" ht="12.75" customHeight="1">
      <c r="A51" s="84"/>
      <c r="B51" s="325" t="str">
        <f>Startplan!I28</f>
        <v>RISCHANEK Monika</v>
      </c>
      <c r="C51" s="325" t="str">
        <f>Startplan!J28</f>
        <v>HAUPTKLÄRANLAGE WIEN</v>
      </c>
      <c r="D51" s="69">
        <v>294</v>
      </c>
      <c r="E51" s="69">
        <f>F51-D51</f>
        <v>143</v>
      </c>
      <c r="F51" s="69">
        <v>437</v>
      </c>
      <c r="G51" s="73"/>
      <c r="H51" s="135" t="s">
        <v>110</v>
      </c>
      <c r="I51" s="68">
        <f>F52+0.2</f>
        <v>1561.2</v>
      </c>
      <c r="K51" s="1">
        <v>75</v>
      </c>
    </row>
    <row r="52" spans="1:11" ht="12.75" customHeight="1" thickBot="1">
      <c r="A52" s="166"/>
      <c r="B52" s="344"/>
      <c r="C52" s="345"/>
      <c r="D52" s="74">
        <f>SUM(D48:D51)</f>
        <v>1083</v>
      </c>
      <c r="E52" s="74">
        <f>SUM(E48:E51)</f>
        <v>478</v>
      </c>
      <c r="F52" s="74">
        <f>SUM(F48:F51)</f>
        <v>1561</v>
      </c>
      <c r="G52" s="70">
        <f>IF(COUNT(F48:F51)&gt;0,AVERAGE(F48:F51),0)</f>
        <v>390.25</v>
      </c>
      <c r="I52" s="68">
        <f>F52+0.1</f>
        <v>1561.1</v>
      </c>
      <c r="K52" s="1">
        <v>76</v>
      </c>
    </row>
    <row r="53" spans="1:11" ht="4.5" customHeight="1" thickBot="1">
      <c r="A53" s="1"/>
      <c r="I53" s="68">
        <f>F52</f>
        <v>1561</v>
      </c>
      <c r="K53" s="1">
        <v>77</v>
      </c>
    </row>
    <row r="54" spans="1:11" ht="12.75" customHeight="1">
      <c r="A54" s="175" t="s">
        <v>19</v>
      </c>
      <c r="B54" s="346" t="s">
        <v>99</v>
      </c>
      <c r="C54" s="346" t="s">
        <v>100</v>
      </c>
      <c r="D54" s="108" t="s">
        <v>101</v>
      </c>
      <c r="E54" s="108" t="s">
        <v>102</v>
      </c>
      <c r="F54" s="108" t="s">
        <v>103</v>
      </c>
      <c r="G54" s="109" t="s">
        <v>104</v>
      </c>
      <c r="I54" s="68">
        <f>F59+0.6</f>
        <v>1527.6</v>
      </c>
      <c r="K54" s="1">
        <v>29</v>
      </c>
    </row>
    <row r="55" spans="1:11" ht="12.75" customHeight="1">
      <c r="A55" s="77" t="s">
        <v>28</v>
      </c>
      <c r="B55" s="324" t="str">
        <f>Startplan!C22</f>
        <v>SOMMER Eveline</v>
      </c>
      <c r="C55" s="324" t="str">
        <f>Startplan!D22</f>
        <v>KC WIEN SÜD/OST</v>
      </c>
      <c r="D55" s="69">
        <v>227</v>
      </c>
      <c r="E55" s="69">
        <f>F55-D55</f>
        <v>88</v>
      </c>
      <c r="F55" s="69">
        <v>315</v>
      </c>
      <c r="G55" s="71"/>
      <c r="H55" s="135" t="s">
        <v>110</v>
      </c>
      <c r="I55" s="68">
        <f>F59+0.5</f>
        <v>1527.5</v>
      </c>
      <c r="K55" s="1">
        <v>30</v>
      </c>
    </row>
    <row r="56" spans="1:11" ht="12.75" customHeight="1">
      <c r="A56" s="77"/>
      <c r="B56" s="325" t="str">
        <f>Startplan!E22</f>
        <v>BERGER Karlheinz</v>
      </c>
      <c r="C56" s="325" t="str">
        <f>Startplan!F22</f>
        <v>ESV OeNB</v>
      </c>
      <c r="D56" s="69">
        <v>278</v>
      </c>
      <c r="E56" s="69">
        <f>F56-D56</f>
        <v>159</v>
      </c>
      <c r="F56" s="69">
        <v>437</v>
      </c>
      <c r="G56" s="71"/>
      <c r="H56" s="135" t="s">
        <v>109</v>
      </c>
      <c r="I56" s="68">
        <f>F59+0.4</f>
        <v>1527.4</v>
      </c>
      <c r="K56" s="1">
        <v>31</v>
      </c>
    </row>
    <row r="57" spans="1:11" ht="12.75" customHeight="1">
      <c r="A57" s="77" t="s">
        <v>121</v>
      </c>
      <c r="B57" s="325" t="str">
        <f>Startplan!G22</f>
        <v>CHALUPA Erich</v>
      </c>
      <c r="C57" s="325" t="str">
        <f>Startplan!H22</f>
        <v>WIENSTROM BGS</v>
      </c>
      <c r="D57" s="69">
        <v>247</v>
      </c>
      <c r="E57" s="69">
        <f>F57-D57</f>
        <v>106</v>
      </c>
      <c r="F57" s="69">
        <v>353</v>
      </c>
      <c r="G57" s="71"/>
      <c r="H57" s="135" t="s">
        <v>109</v>
      </c>
      <c r="I57" s="68">
        <f>F59+0.3</f>
        <v>1527.3</v>
      </c>
      <c r="K57" s="1">
        <v>32</v>
      </c>
    </row>
    <row r="58" spans="1:11" ht="12.75" customHeight="1">
      <c r="A58" s="77"/>
      <c r="B58" s="325" t="str">
        <f>Startplan!I22</f>
        <v>EDLINGER Florian</v>
      </c>
      <c r="C58" s="325" t="str">
        <f>Startplan!J22</f>
        <v>STADTHALLENBAD</v>
      </c>
      <c r="D58" s="69">
        <v>273</v>
      </c>
      <c r="E58" s="69">
        <f>F58-D58</f>
        <v>149</v>
      </c>
      <c r="F58" s="69">
        <v>422</v>
      </c>
      <c r="G58" s="73"/>
      <c r="H58" s="135" t="s">
        <v>109</v>
      </c>
      <c r="I58" s="68">
        <f>F59+0.2</f>
        <v>1527.2</v>
      </c>
      <c r="K58" s="1">
        <v>33</v>
      </c>
    </row>
    <row r="59" spans="1:11" ht="12.75" customHeight="1" thickBot="1">
      <c r="A59" s="160"/>
      <c r="B59" s="347"/>
      <c r="C59" s="348"/>
      <c r="D59" s="110">
        <f>SUM(D55:D58)</f>
        <v>1025</v>
      </c>
      <c r="E59" s="110">
        <f>SUM(E55:E58)</f>
        <v>502</v>
      </c>
      <c r="F59" s="110">
        <f>SUM(F55:F58)</f>
        <v>1527</v>
      </c>
      <c r="G59" s="111">
        <f>IF(COUNT(F55:F58)&gt;0,AVERAGE(F55:F58),0)</f>
        <v>381.75</v>
      </c>
      <c r="I59" s="68">
        <f>F59+0.1</f>
        <v>1527.1</v>
      </c>
      <c r="K59" s="1">
        <v>34</v>
      </c>
    </row>
    <row r="60" spans="1:11" ht="4.5" customHeight="1" thickBot="1">
      <c r="A60" s="1"/>
      <c r="I60" s="68">
        <f>F59</f>
        <v>1527</v>
      </c>
      <c r="K60" s="1">
        <v>35</v>
      </c>
    </row>
    <row r="61" spans="1:11" ht="12.75" customHeight="1">
      <c r="A61" s="176" t="s">
        <v>19</v>
      </c>
      <c r="B61" s="349" t="s">
        <v>99</v>
      </c>
      <c r="C61" s="349" t="s">
        <v>100</v>
      </c>
      <c r="D61" s="120" t="s">
        <v>101</v>
      </c>
      <c r="E61" s="120" t="s">
        <v>102</v>
      </c>
      <c r="F61" s="120" t="s">
        <v>103</v>
      </c>
      <c r="G61" s="121" t="s">
        <v>104</v>
      </c>
      <c r="I61" s="68">
        <f>F66+0.6</f>
        <v>1482.6</v>
      </c>
      <c r="K61" s="1">
        <v>1</v>
      </c>
    </row>
    <row r="62" spans="1:11" ht="12.75" customHeight="1">
      <c r="A62" s="72" t="s">
        <v>24</v>
      </c>
      <c r="B62" s="324" t="str">
        <f>Startplan!C18</f>
        <v>ROTT Daniela</v>
      </c>
      <c r="C62" s="324" t="str">
        <f>Startplan!D18</f>
        <v>ESV OeNB</v>
      </c>
      <c r="D62" s="69">
        <v>233</v>
      </c>
      <c r="E62" s="69">
        <f>F62-D62</f>
        <v>78</v>
      </c>
      <c r="F62" s="69">
        <v>311</v>
      </c>
      <c r="G62" s="71"/>
      <c r="H62" s="135" t="s">
        <v>110</v>
      </c>
      <c r="I62" s="68">
        <f>F66+0.5</f>
        <v>1482.5</v>
      </c>
      <c r="K62" s="1">
        <v>2</v>
      </c>
    </row>
    <row r="63" spans="1:11" ht="12.75" customHeight="1">
      <c r="A63" s="72"/>
      <c r="B63" s="325" t="str">
        <f>Startplan!E18</f>
        <v>RISNAR Leopold</v>
      </c>
      <c r="C63" s="325" t="str">
        <f>Startplan!F18</f>
        <v>SKV PSK</v>
      </c>
      <c r="D63" s="69">
        <v>282</v>
      </c>
      <c r="E63" s="69">
        <f>F63-D63</f>
        <v>98</v>
      </c>
      <c r="F63" s="69">
        <v>380</v>
      </c>
      <c r="G63" s="71"/>
      <c r="H63" s="135" t="s">
        <v>109</v>
      </c>
      <c r="I63" s="68">
        <f>F66+0.4</f>
        <v>1482.4</v>
      </c>
      <c r="K63" s="1">
        <v>3</v>
      </c>
    </row>
    <row r="64" spans="1:11" ht="12.75" customHeight="1">
      <c r="A64" s="72" t="s">
        <v>122</v>
      </c>
      <c r="B64" s="325" t="str">
        <f>Startplan!G18</f>
        <v>PROKSCH Manfred</v>
      </c>
      <c r="C64" s="325" t="str">
        <f>Startplan!H18</f>
        <v>KC WIEN SÜD/OST</v>
      </c>
      <c r="D64" s="69">
        <v>266</v>
      </c>
      <c r="E64" s="69">
        <f>F64-D64</f>
        <v>124</v>
      </c>
      <c r="F64" s="69">
        <v>390</v>
      </c>
      <c r="G64" s="71"/>
      <c r="H64" s="135" t="s">
        <v>109</v>
      </c>
      <c r="I64" s="68">
        <f>F66+0.3</f>
        <v>1482.3</v>
      </c>
      <c r="K64" s="1">
        <v>4</v>
      </c>
    </row>
    <row r="65" spans="1:11" ht="12.75" customHeight="1">
      <c r="A65" s="72"/>
      <c r="B65" s="325" t="str">
        <f>Startplan!I18</f>
        <v>GRATZL Norbert</v>
      </c>
      <c r="C65" s="325" t="str">
        <f>Startplan!J18</f>
        <v>KC  LOWI</v>
      </c>
      <c r="D65" s="69">
        <v>285</v>
      </c>
      <c r="E65" s="69">
        <f>F65-D65</f>
        <v>116</v>
      </c>
      <c r="F65" s="69">
        <v>401</v>
      </c>
      <c r="G65" s="73"/>
      <c r="H65" s="135" t="s">
        <v>109</v>
      </c>
      <c r="I65" s="68">
        <f>F66+0.2</f>
        <v>1482.2</v>
      </c>
      <c r="K65" s="1">
        <v>5</v>
      </c>
    </row>
    <row r="66" spans="1:11" ht="12.75" customHeight="1" thickBot="1">
      <c r="A66" s="156"/>
      <c r="B66" s="350"/>
      <c r="C66" s="351"/>
      <c r="D66" s="122">
        <f>SUM(D62:D65)</f>
        <v>1066</v>
      </c>
      <c r="E66" s="122">
        <f>SUM(E62:E65)</f>
        <v>416</v>
      </c>
      <c r="F66" s="122">
        <f>SUM(F62:F65)</f>
        <v>1482</v>
      </c>
      <c r="G66" s="123">
        <f>IF(COUNT(F62:F65)&gt;0,AVERAGE(F62:F65),0)</f>
        <v>370.5</v>
      </c>
      <c r="I66" s="68">
        <f>F66+0.1</f>
        <v>1482.1</v>
      </c>
      <c r="K66" s="1">
        <v>6</v>
      </c>
    </row>
    <row r="67" spans="1:11" ht="4.5" customHeight="1" thickBot="1">
      <c r="A67" s="1"/>
      <c r="I67" s="68">
        <f>F66</f>
        <v>1482</v>
      </c>
      <c r="K67" s="1">
        <v>7</v>
      </c>
    </row>
    <row r="68" spans="1:11" ht="12.75" customHeight="1">
      <c r="A68" s="177" t="s">
        <v>19</v>
      </c>
      <c r="B68" s="352" t="s">
        <v>99</v>
      </c>
      <c r="C68" s="352" t="s">
        <v>100</v>
      </c>
      <c r="D68" s="100" t="s">
        <v>101</v>
      </c>
      <c r="E68" s="100" t="s">
        <v>102</v>
      </c>
      <c r="F68" s="100" t="s">
        <v>103</v>
      </c>
      <c r="G68" s="101" t="s">
        <v>104</v>
      </c>
      <c r="I68" s="68">
        <f>F73+0.6</f>
        <v>1481.6</v>
      </c>
      <c r="K68" s="1">
        <v>50</v>
      </c>
    </row>
    <row r="69" spans="1:11" ht="12.75" customHeight="1">
      <c r="A69" s="79" t="s">
        <v>31</v>
      </c>
      <c r="B69" s="324" t="str">
        <f>Startplan!C25</f>
        <v>ELLEND Franz</v>
      </c>
      <c r="C69" s="324" t="str">
        <f>Startplan!D25</f>
        <v>WIENSTROM BGS</v>
      </c>
      <c r="D69" s="69">
        <v>255</v>
      </c>
      <c r="E69" s="69">
        <f>F69-D69</f>
        <v>73</v>
      </c>
      <c r="F69" s="69">
        <v>328</v>
      </c>
      <c r="G69" s="71"/>
      <c r="H69" s="135" t="s">
        <v>109</v>
      </c>
      <c r="I69" s="68">
        <f>F73+0.5</f>
        <v>1481.5</v>
      </c>
      <c r="K69" s="1">
        <v>51</v>
      </c>
    </row>
    <row r="70" spans="1:11" ht="12.75" customHeight="1">
      <c r="A70" s="79"/>
      <c r="B70" s="325" t="str">
        <f>Startplan!E25</f>
        <v>HÖRMANN Manfred</v>
      </c>
      <c r="C70" s="325" t="str">
        <f>Startplan!F25</f>
        <v>KC  LOWI</v>
      </c>
      <c r="D70" s="69">
        <v>287</v>
      </c>
      <c r="E70" s="69">
        <f>F70-D70</f>
        <v>97</v>
      </c>
      <c r="F70" s="69">
        <v>384</v>
      </c>
      <c r="G70" s="71"/>
      <c r="H70" s="135" t="s">
        <v>109</v>
      </c>
      <c r="I70" s="68">
        <f>F73+0.4</f>
        <v>1481.4</v>
      </c>
      <c r="K70" s="1">
        <v>52</v>
      </c>
    </row>
    <row r="71" spans="1:11" ht="12.75" customHeight="1">
      <c r="A71" s="79" t="s">
        <v>123</v>
      </c>
      <c r="B71" s="325" t="str">
        <f>Startplan!G25</f>
        <v>KRAUS Elisabeth</v>
      </c>
      <c r="C71" s="325" t="str">
        <f>Startplan!H25</f>
        <v>KC WIEN SÜD/OST</v>
      </c>
      <c r="D71" s="69">
        <v>247</v>
      </c>
      <c r="E71" s="69">
        <f>F71-D71</f>
        <v>117</v>
      </c>
      <c r="F71" s="69">
        <v>364</v>
      </c>
      <c r="G71" s="71"/>
      <c r="H71" s="135" t="s">
        <v>110</v>
      </c>
      <c r="I71" s="68">
        <f>F73+0.3</f>
        <v>1481.3</v>
      </c>
      <c r="K71" s="1">
        <v>53</v>
      </c>
    </row>
    <row r="72" spans="1:11" ht="12.75" customHeight="1">
      <c r="A72" s="80"/>
      <c r="B72" s="325" t="str">
        <f>Startplan!I25</f>
        <v>LASSY Andreas</v>
      </c>
      <c r="C72" s="325" t="str">
        <f>Startplan!J25</f>
        <v>HAUPTKLÄRANLAGE WIEN</v>
      </c>
      <c r="D72" s="69">
        <v>280</v>
      </c>
      <c r="E72" s="69">
        <f>F72-D72</f>
        <v>125</v>
      </c>
      <c r="F72" s="69">
        <v>405</v>
      </c>
      <c r="G72" s="73"/>
      <c r="H72" s="135" t="s">
        <v>109</v>
      </c>
      <c r="I72" s="68">
        <f>F73+0.2</f>
        <v>1481.2</v>
      </c>
      <c r="K72" s="1">
        <v>54</v>
      </c>
    </row>
    <row r="73" spans="1:11" ht="12.75" customHeight="1" thickBot="1">
      <c r="A73" s="163"/>
      <c r="B73" s="353"/>
      <c r="C73" s="354"/>
      <c r="D73" s="102">
        <f>SUM(D69:D72)</f>
        <v>1069</v>
      </c>
      <c r="E73" s="102">
        <f>SUM(E69:E72)</f>
        <v>412</v>
      </c>
      <c r="F73" s="102">
        <f>SUM(F69:F72)</f>
        <v>1481</v>
      </c>
      <c r="G73" s="103">
        <f>IF(COUNT(F69:F72)&gt;0,AVERAGE(F69:F72),0)</f>
        <v>370.25</v>
      </c>
      <c r="I73" s="68">
        <f>F73+0.1</f>
        <v>1481.1</v>
      </c>
      <c r="K73" s="1">
        <v>55</v>
      </c>
    </row>
    <row r="74" spans="1:11" ht="4.5" customHeight="1" thickBot="1">
      <c r="A74" s="1"/>
      <c r="I74" s="68">
        <f>F73</f>
        <v>1481</v>
      </c>
      <c r="K74" s="1">
        <v>56</v>
      </c>
    </row>
    <row r="75" spans="1:11" ht="12.75" customHeight="1">
      <c r="A75" s="178" t="s">
        <v>19</v>
      </c>
      <c r="B75" s="355" t="s">
        <v>99</v>
      </c>
      <c r="C75" s="355" t="s">
        <v>100</v>
      </c>
      <c r="D75" s="92" t="s">
        <v>101</v>
      </c>
      <c r="E75" s="92" t="s">
        <v>102</v>
      </c>
      <c r="F75" s="92" t="s">
        <v>103</v>
      </c>
      <c r="G75" s="93" t="s">
        <v>104</v>
      </c>
      <c r="I75" s="68">
        <f>F80+0.6</f>
        <v>1481.6</v>
      </c>
      <c r="K75" s="1">
        <v>57</v>
      </c>
    </row>
    <row r="76" spans="1:11" ht="12.75" customHeight="1">
      <c r="A76" s="81" t="s">
        <v>32</v>
      </c>
      <c r="B76" s="324" t="str">
        <f>Startplan!C26</f>
        <v>TREJTNAR Andreas</v>
      </c>
      <c r="C76" s="324" t="str">
        <f>Startplan!D26</f>
        <v>WIENSTROM BGS</v>
      </c>
      <c r="D76" s="69">
        <v>269</v>
      </c>
      <c r="E76" s="69">
        <f>F76-D76</f>
        <v>60</v>
      </c>
      <c r="F76" s="69">
        <v>329</v>
      </c>
      <c r="G76" s="71"/>
      <c r="H76" s="135" t="s">
        <v>109</v>
      </c>
      <c r="I76" s="68">
        <f>F80+0.5</f>
        <v>1481.5</v>
      </c>
      <c r="K76" s="1">
        <v>58</v>
      </c>
    </row>
    <row r="77" spans="1:11" ht="12.75" customHeight="1">
      <c r="A77" s="81"/>
      <c r="B77" s="325" t="str">
        <f>Startplan!E26</f>
        <v>RISCHANEK Klaus</v>
      </c>
      <c r="C77" s="325" t="str">
        <f>Startplan!F26</f>
        <v>HAUPTKLÄRANLAGE WIEN</v>
      </c>
      <c r="D77" s="69">
        <v>267</v>
      </c>
      <c r="E77" s="69">
        <f>F77-D77</f>
        <v>104</v>
      </c>
      <c r="F77" s="69">
        <v>371</v>
      </c>
      <c r="G77" s="71"/>
      <c r="H77" s="135" t="s">
        <v>109</v>
      </c>
      <c r="I77" s="68">
        <f>F80+0.4</f>
        <v>1481.4</v>
      </c>
      <c r="K77" s="1">
        <v>59</v>
      </c>
    </row>
    <row r="78" spans="1:11" ht="12.75" customHeight="1">
      <c r="A78" s="81" t="s">
        <v>124</v>
      </c>
      <c r="B78" s="325" t="str">
        <f>Startplan!G26</f>
        <v>KLOIBER Doris</v>
      </c>
      <c r="C78" s="325" t="str">
        <f>Startplan!H26</f>
        <v>ESV OeNB</v>
      </c>
      <c r="D78" s="69">
        <v>281</v>
      </c>
      <c r="E78" s="69">
        <f>F78-D78</f>
        <v>93</v>
      </c>
      <c r="F78" s="69">
        <v>374</v>
      </c>
      <c r="G78" s="71"/>
      <c r="H78" s="135" t="s">
        <v>110</v>
      </c>
      <c r="I78" s="68">
        <f>F80+0.3</f>
        <v>1481.3</v>
      </c>
      <c r="K78" s="1">
        <v>60</v>
      </c>
    </row>
    <row r="79" spans="1:11" ht="12.75" customHeight="1">
      <c r="A79" s="82"/>
      <c r="B79" s="325" t="str">
        <f>Startplan!I26</f>
        <v>RATH Karin</v>
      </c>
      <c r="C79" s="325" t="str">
        <f>Startplan!J26</f>
        <v>SKV PSK</v>
      </c>
      <c r="D79" s="69">
        <v>274</v>
      </c>
      <c r="E79" s="69">
        <f>F79-D79</f>
        <v>133</v>
      </c>
      <c r="F79" s="69">
        <v>407</v>
      </c>
      <c r="G79" s="73"/>
      <c r="H79" s="135" t="s">
        <v>110</v>
      </c>
      <c r="I79" s="68">
        <f>F80+0.2</f>
        <v>1481.2</v>
      </c>
      <c r="K79" s="1">
        <v>61</v>
      </c>
    </row>
    <row r="80" spans="1:11" ht="12.75" customHeight="1" thickBot="1">
      <c r="A80" s="164"/>
      <c r="B80" s="356"/>
      <c r="C80" s="357"/>
      <c r="D80" s="98">
        <f>SUM(D76:D79)</f>
        <v>1091</v>
      </c>
      <c r="E80" s="98">
        <f>SUM(E76:E79)</f>
        <v>390</v>
      </c>
      <c r="F80" s="98">
        <f>SUM(F76:F79)</f>
        <v>1481</v>
      </c>
      <c r="G80" s="99">
        <f>IF(COUNT(F76:F79)&gt;0,AVERAGE(F76:F79),0)</f>
        <v>370.25</v>
      </c>
      <c r="I80" s="68">
        <f>F80+0.1</f>
        <v>1481.1</v>
      </c>
      <c r="K80" s="1">
        <v>62</v>
      </c>
    </row>
    <row r="81" spans="1:11" ht="4.5" customHeight="1" thickBot="1">
      <c r="A81" s="1"/>
      <c r="I81" s="68">
        <f>F80</f>
        <v>1481</v>
      </c>
      <c r="K81" s="1">
        <v>63</v>
      </c>
    </row>
    <row r="82" spans="1:11" ht="12.75" customHeight="1">
      <c r="A82" s="179" t="s">
        <v>19</v>
      </c>
      <c r="B82" s="358" t="s">
        <v>99</v>
      </c>
      <c r="C82" s="358" t="s">
        <v>100</v>
      </c>
      <c r="D82" s="126" t="s">
        <v>101</v>
      </c>
      <c r="E82" s="126" t="s">
        <v>102</v>
      </c>
      <c r="F82" s="126" t="s">
        <v>103</v>
      </c>
      <c r="G82" s="127" t="s">
        <v>104</v>
      </c>
      <c r="I82" s="68">
        <f>F87+0.6</f>
        <v>1455.6</v>
      </c>
      <c r="K82" s="1">
        <v>43</v>
      </c>
    </row>
    <row r="83" spans="1:11" ht="12.75" customHeight="1">
      <c r="A83" s="124" t="s">
        <v>30</v>
      </c>
      <c r="B83" s="324" t="str">
        <f>Startplan!C24</f>
        <v>KODERHOLD Rudolfine</v>
      </c>
      <c r="C83" s="324" t="str">
        <f>Startplan!D24</f>
        <v>SKV PSK</v>
      </c>
      <c r="D83" s="69">
        <v>270</v>
      </c>
      <c r="E83" s="69">
        <f>F83-D83</f>
        <v>87</v>
      </c>
      <c r="F83" s="69">
        <v>357</v>
      </c>
      <c r="G83" s="71"/>
      <c r="H83" s="135" t="s">
        <v>110</v>
      </c>
      <c r="I83" s="68">
        <f>F87+0.5</f>
        <v>1455.5</v>
      </c>
      <c r="K83" s="1">
        <v>44</v>
      </c>
    </row>
    <row r="84" spans="1:11" ht="12.75" customHeight="1">
      <c r="A84" s="124"/>
      <c r="B84" s="325" t="str">
        <f>Startplan!E24</f>
        <v>HABERL Petra</v>
      </c>
      <c r="C84" s="325" t="str">
        <f>Startplan!F24</f>
        <v>WIENSTROM BGS</v>
      </c>
      <c r="D84" s="69">
        <v>296</v>
      </c>
      <c r="E84" s="69">
        <f>F84-D84</f>
        <v>148</v>
      </c>
      <c r="F84" s="69">
        <v>444</v>
      </c>
      <c r="G84" s="71"/>
      <c r="H84" s="135" t="s">
        <v>110</v>
      </c>
      <c r="I84" s="68">
        <f>F87+0.4</f>
        <v>1455.4</v>
      </c>
      <c r="K84" s="1">
        <v>45</v>
      </c>
    </row>
    <row r="85" spans="1:11" ht="12.75" customHeight="1">
      <c r="A85" s="124" t="s">
        <v>125</v>
      </c>
      <c r="B85" s="325" t="str">
        <f>Startplan!G24</f>
        <v>SCHREIBER Michael</v>
      </c>
      <c r="C85" s="325" t="str">
        <f>Startplan!H24</f>
        <v>HAUPTKLÄRANLAGE WIEN</v>
      </c>
      <c r="D85" s="69">
        <v>164</v>
      </c>
      <c r="E85" s="69">
        <f>F85-D85</f>
        <v>56</v>
      </c>
      <c r="F85" s="69">
        <v>220</v>
      </c>
      <c r="G85" s="71"/>
      <c r="H85" s="135" t="s">
        <v>109</v>
      </c>
      <c r="I85" s="68">
        <f>F87+0.3</f>
        <v>1455.3</v>
      </c>
      <c r="K85" s="1">
        <v>46</v>
      </c>
    </row>
    <row r="86" spans="1:11" ht="12.75" customHeight="1">
      <c r="A86" s="125"/>
      <c r="B86" s="325" t="str">
        <f>Startplan!I24</f>
        <v>SIEDL Ernst</v>
      </c>
      <c r="C86" s="325" t="str">
        <f>Startplan!J24</f>
        <v>KC WIEN SÜD/OST</v>
      </c>
      <c r="D86" s="69">
        <v>295</v>
      </c>
      <c r="E86" s="69">
        <f>F86-D86</f>
        <v>139</v>
      </c>
      <c r="F86" s="69">
        <v>434</v>
      </c>
      <c r="G86" s="73"/>
      <c r="H86" s="135" t="s">
        <v>109</v>
      </c>
      <c r="I86" s="68">
        <f>F87+0.2</f>
        <v>1455.2</v>
      </c>
      <c r="K86" s="1">
        <v>47</v>
      </c>
    </row>
    <row r="87" spans="1:11" ht="12.75" customHeight="1" thickBot="1">
      <c r="A87" s="162"/>
      <c r="B87" s="359"/>
      <c r="C87" s="360"/>
      <c r="D87" s="128">
        <f>SUM(D83:D86)</f>
        <v>1025</v>
      </c>
      <c r="E87" s="128">
        <f>SUM(E83:E86)</f>
        <v>430</v>
      </c>
      <c r="F87" s="128">
        <f>SUM(F83:F86)</f>
        <v>1455</v>
      </c>
      <c r="G87" s="129">
        <f>IF(COUNT(F83:F86)&gt;0,AVERAGE(F83:F86),0)</f>
        <v>363.75</v>
      </c>
      <c r="I87" s="68">
        <f>F87+0.1</f>
        <v>1455.1</v>
      </c>
      <c r="K87" s="1">
        <v>48</v>
      </c>
    </row>
    <row r="88" spans="1:11" ht="4.5" customHeight="1">
      <c r="A88" s="1"/>
      <c r="I88" s="68">
        <f>F87</f>
        <v>1455</v>
      </c>
      <c r="K88" s="1">
        <v>49</v>
      </c>
    </row>
  </sheetData>
  <mergeCells count="3">
    <mergeCell ref="A1:G1"/>
    <mergeCell ref="A2:G2"/>
    <mergeCell ref="A3:G3"/>
  </mergeCells>
  <conditionalFormatting sqref="G10 G17 G24 G31 G38 G45 G52 G59 G66 G73 G80 G87">
    <cfRule type="cellIs" priority="1" dxfId="0" operator="greaterThanOrEqual" stopIfTrue="1">
      <formula>450</formula>
    </cfRule>
    <cfRule type="cellIs" priority="2" dxfId="1" operator="greaterThanOrEqual" stopIfTrue="1">
      <formula>400</formula>
    </cfRule>
  </conditionalFormatting>
  <conditionalFormatting sqref="F6:F9 F13:F16 F20:F23 F27:F30 F34:F37 F41:F44 F48:F51 F55:F58 F62:F65 F69:F72 F76:F79 F83:F86">
    <cfRule type="cellIs" priority="3" dxfId="2" operator="greaterThanOrEqual" stopIfTrue="1">
      <formula>500</formula>
    </cfRule>
    <cfRule type="cellIs" priority="4" dxfId="0" operator="greaterThanOrEqual" stopIfTrue="1">
      <formula>450</formula>
    </cfRule>
    <cfRule type="cellIs" priority="5" dxfId="1" operator="greaterThanOrEqual" stopIfTrue="1">
      <formula>400</formula>
    </cfRule>
  </conditionalFormatting>
  <conditionalFormatting sqref="F10 F17 F24 F31 F38 F45 F52 F59 F66 F73 F80 F87">
    <cfRule type="cellIs" priority="6" dxfId="0" operator="greaterThanOrEqual" stopIfTrue="1">
      <formula>1800</formula>
    </cfRule>
    <cfRule type="cellIs" priority="7" dxfId="1" operator="greaterThanOrEqual" stopIfTrue="1">
      <formula>1600</formula>
    </cfRule>
  </conditionalFormatting>
  <conditionalFormatting sqref="H1:H65536">
    <cfRule type="cellIs" priority="8" dxfId="1" operator="equal" stopIfTrue="1">
      <formula>"d"</formula>
    </cfRule>
    <cfRule type="cellIs" priority="9" dxfId="3" operator="equal" stopIfTrue="1">
      <formula>"h"</formula>
    </cfRule>
  </conditionalFormatting>
  <conditionalFormatting sqref="D6:D9 D13:D16 D20:D23 D27:D30 D34:D37 D41:D44 D48:D51 D55:D58 D62:D65 D69:D72 D76:D79 D83:D86">
    <cfRule type="cellIs" priority="10" dxfId="4" operator="greaterThan" stopIfTrue="1">
      <formula>300</formula>
    </cfRule>
  </conditionalFormatting>
  <conditionalFormatting sqref="E83:E86 E76:E79 E69:E72 E62:E65 E55:E58 E48:E51 E41:E44 E34:E37 E27:E30 E20:E23 E13:E16 E6:E9">
    <cfRule type="cellIs" priority="11" dxfId="3" operator="greaterThan" stopIfTrue="1">
      <formula>150</formula>
    </cfRule>
  </conditionalFormatting>
  <conditionalFormatting sqref="D10 D17 D24 D31 D38 D45 D52 D59 D66 D73 D80 D87">
    <cfRule type="cellIs" priority="12" dxfId="4" operator="greaterThanOrEqual" stopIfTrue="1">
      <formula>1200</formula>
    </cfRule>
  </conditionalFormatting>
  <conditionalFormatting sqref="E10 E17 E24 E31 E38 E45 E52 E59 E66 E73 E80 E87">
    <cfRule type="cellIs" priority="13" dxfId="3" operator="greaterThanOrEqual" stopIfTrue="1">
      <formula>600</formula>
    </cfRule>
  </conditionalFormatting>
  <printOptions horizontalCentered="1"/>
  <pageMargins left="0.7874015748031497" right="0.7874015748031497" top="0.3937007874015748" bottom="0.3937007874015748" header="0.1968503937007874" footer="0.1968503937007874"/>
  <pageSetup fitToHeight="0" horizontalDpi="360" verticalDpi="36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53"/>
  <sheetViews>
    <sheetView showZeros="0" workbookViewId="0" topLeftCell="A1">
      <pane ySplit="5" topLeftCell="BM6" activePane="bottomLeft" state="frozen"/>
      <selection pane="topLeft" activeCell="A2" sqref="A2:G2"/>
      <selection pane="bottomLeft" activeCell="A1" sqref="A1:F1"/>
    </sheetView>
  </sheetViews>
  <sheetFormatPr defaultColWidth="11.421875" defaultRowHeight="12.75"/>
  <cols>
    <col min="1" max="1" width="3.57421875" style="135" customWidth="1"/>
    <col min="2" max="2" width="28.421875" style="0" customWidth="1"/>
    <col min="3" max="3" width="26.140625" style="0" customWidth="1"/>
    <col min="4" max="6" width="10.7109375" style="135" customWidth="1"/>
    <col min="7" max="7" width="8.7109375" style="0" customWidth="1"/>
    <col min="8" max="8" width="8.140625" style="135" customWidth="1"/>
  </cols>
  <sheetData>
    <row r="1" spans="1:8" s="2" customFormat="1" ht="19.5" customHeight="1">
      <c r="A1" s="225" t="s">
        <v>112</v>
      </c>
      <c r="B1" s="225"/>
      <c r="C1" s="225"/>
      <c r="D1" s="225"/>
      <c r="E1" s="225"/>
      <c r="F1" s="225"/>
      <c r="H1" s="1"/>
    </row>
    <row r="2" spans="1:8" s="2" customFormat="1" ht="19.5" customHeight="1">
      <c r="A2" s="226" t="s">
        <v>105</v>
      </c>
      <c r="B2" s="226"/>
      <c r="C2" s="226"/>
      <c r="D2" s="226"/>
      <c r="E2" s="226"/>
      <c r="F2" s="226"/>
      <c r="H2" s="1"/>
    </row>
    <row r="3" spans="1:8" s="2" customFormat="1" ht="19.5" customHeight="1">
      <c r="A3" s="228" t="s">
        <v>106</v>
      </c>
      <c r="B3" s="228"/>
      <c r="C3" s="228"/>
      <c r="D3" s="228"/>
      <c r="E3" s="228"/>
      <c r="F3" s="228"/>
      <c r="H3" s="1"/>
    </row>
    <row r="4" spans="1:8" s="2" customFormat="1" ht="6" customHeight="1" thickBot="1">
      <c r="A4" s="2">
        <v>0</v>
      </c>
      <c r="B4" s="3"/>
      <c r="C4" s="3"/>
      <c r="D4" s="1"/>
      <c r="E4" s="1"/>
      <c r="F4" s="1"/>
      <c r="H4" s="1"/>
    </row>
    <row r="5" spans="1:8" s="137" customFormat="1" ht="13.5" thickBot="1">
      <c r="A5" s="148" t="s">
        <v>107</v>
      </c>
      <c r="B5" s="149" t="s">
        <v>99</v>
      </c>
      <c r="C5" s="149" t="s">
        <v>100</v>
      </c>
      <c r="D5" s="149" t="s">
        <v>101</v>
      </c>
      <c r="E5" s="149" t="s">
        <v>108</v>
      </c>
      <c r="F5" s="150" t="s">
        <v>103</v>
      </c>
      <c r="G5" s="136"/>
      <c r="H5" s="155"/>
    </row>
    <row r="6" spans="1:8" ht="12.75" customHeight="1">
      <c r="A6" s="146">
        <f>A4+1</f>
        <v>1</v>
      </c>
      <c r="B6" s="147" t="str">
        <f>IF(Mannschaft!H23="h",Mannschaft!B23,)</f>
        <v>NIKIC Goran</v>
      </c>
      <c r="C6" s="147" t="str">
        <f>IF(Mannschaft!H23="h",Mannschaft!C23,)</f>
        <v>ESV OeNB</v>
      </c>
      <c r="D6" s="151">
        <f>IF(Mannschaft!H23="h",Mannschaft!D23,)</f>
        <v>297</v>
      </c>
      <c r="E6" s="151">
        <f>IF(Mannschaft!H23="h",Mannschaft!E23,)</f>
        <v>157</v>
      </c>
      <c r="F6" s="152">
        <f>IF(Mannschaft!H23="h",Mannschaft!F23,)</f>
        <v>454</v>
      </c>
      <c r="H6" s="135">
        <v>12</v>
      </c>
    </row>
    <row r="7" spans="1:8" ht="12.75" customHeight="1">
      <c r="A7" s="139">
        <f aca="true" t="shared" si="0" ref="A7:A53">A6+1</f>
        <v>2</v>
      </c>
      <c r="B7" s="140" t="str">
        <f>IF(Mannschaft!H7="h",Mannschaft!B7,)</f>
        <v>SCHRENK Gerhard</v>
      </c>
      <c r="C7" s="140" t="str">
        <f>IF(Mannschaft!H7="h",Mannschaft!C7,)</f>
        <v>NXP - SOUND SOLUTIONS</v>
      </c>
      <c r="D7" s="141">
        <f>IF(Mannschaft!H7="h",Mannschaft!D7,)</f>
        <v>282</v>
      </c>
      <c r="E7" s="141">
        <f>IF(Mannschaft!H7="h",Mannschaft!E7,)</f>
        <v>161</v>
      </c>
      <c r="F7" s="153">
        <f>IF(Mannschaft!H7="h",Mannschaft!F7,)</f>
        <v>443</v>
      </c>
      <c r="G7" s="138"/>
      <c r="H7" s="135">
        <v>2</v>
      </c>
    </row>
    <row r="8" spans="1:8" ht="12.75" customHeight="1">
      <c r="A8" s="139">
        <f t="shared" si="0"/>
        <v>3</v>
      </c>
      <c r="B8" s="140" t="str">
        <f>IF(Mannschaft!H30="h",Mannschaft!B30,)</f>
        <v>HABITZL Walter</v>
      </c>
      <c r="C8" s="140" t="str">
        <f>IF(Mannschaft!H30="h",Mannschaft!C30,)</f>
        <v>ESV OeNB</v>
      </c>
      <c r="D8" s="141">
        <f>IF(Mannschaft!H30="h",Mannschaft!D30,)</f>
        <v>308</v>
      </c>
      <c r="E8" s="141">
        <f>IF(Mannschaft!H30="h",Mannschaft!E30,)</f>
        <v>131</v>
      </c>
      <c r="F8" s="153">
        <f>IF(Mannschaft!H30="h",Mannschaft!F30,)</f>
        <v>439</v>
      </c>
      <c r="H8" s="135">
        <v>16</v>
      </c>
    </row>
    <row r="9" spans="1:8" ht="12.75" customHeight="1">
      <c r="A9" s="139">
        <f t="shared" si="0"/>
        <v>4</v>
      </c>
      <c r="B9" s="140" t="str">
        <f>IF(Mannschaft!H16="h",Mannschaft!B16,)</f>
        <v>PIMPERL Herbert</v>
      </c>
      <c r="C9" s="140" t="str">
        <f>IF(Mannschaft!H16="h",Mannschaft!C16,)</f>
        <v>HAUPTKLÄRANLAGE WIEN</v>
      </c>
      <c r="D9" s="141">
        <f>IF(Mannschaft!H16="h",Mannschaft!D16,)</f>
        <v>301</v>
      </c>
      <c r="E9" s="141">
        <f>IF(Mannschaft!H16="h",Mannschaft!E16,)</f>
        <v>137</v>
      </c>
      <c r="F9" s="153">
        <f>IF(Mannschaft!H16="h",Mannschaft!F16,)</f>
        <v>438</v>
      </c>
      <c r="H9" s="135">
        <v>8</v>
      </c>
    </row>
    <row r="10" spans="1:8" ht="12.75" customHeight="1">
      <c r="A10" s="139">
        <f t="shared" si="0"/>
        <v>5</v>
      </c>
      <c r="B10" s="140" t="str">
        <f>IF(Mannschaft!H56="h",Mannschaft!B56,)</f>
        <v>BERGER Karlheinz</v>
      </c>
      <c r="C10" s="140" t="str">
        <f>IF(Mannschaft!H56="h",Mannschaft!C56,)</f>
        <v>ESV OeNB</v>
      </c>
      <c r="D10" s="141">
        <f>IF(Mannschaft!H56="h",Mannschaft!D56,)</f>
        <v>278</v>
      </c>
      <c r="E10" s="141">
        <f>IF(Mannschaft!H56="h",Mannschaft!E56,)</f>
        <v>159</v>
      </c>
      <c r="F10" s="153">
        <f>IF(Mannschaft!H56="h",Mannschaft!F56,)</f>
        <v>437</v>
      </c>
      <c r="H10" s="135">
        <v>30</v>
      </c>
    </row>
    <row r="11" spans="1:8" ht="12.75" customHeight="1">
      <c r="A11" s="139">
        <f t="shared" si="0"/>
        <v>6</v>
      </c>
      <c r="B11" s="140" t="str">
        <f>IF(Mannschaft!H9="h",Mannschaft!B9,)</f>
        <v>ROTT Peter</v>
      </c>
      <c r="C11" s="140" t="str">
        <f>IF(Mannschaft!H9="h",Mannschaft!C9,)</f>
        <v>ESV OeNB</v>
      </c>
      <c r="D11" s="141">
        <f>IF(Mannschaft!H9="h",Mannschaft!D9,)</f>
        <v>290</v>
      </c>
      <c r="E11" s="141">
        <f>IF(Mannschaft!H9="h",Mannschaft!E9,)</f>
        <v>144</v>
      </c>
      <c r="F11" s="153">
        <f>IF(Mannschaft!H9="h",Mannschaft!F9,)</f>
        <v>434</v>
      </c>
      <c r="G11" s="138"/>
      <c r="H11" s="135">
        <v>4</v>
      </c>
    </row>
    <row r="12" spans="1:8" ht="12.75" customHeight="1">
      <c r="A12" s="139">
        <f t="shared" si="0"/>
        <v>7</v>
      </c>
      <c r="B12" s="140" t="str">
        <f>IF(Mannschaft!H86="h",Mannschaft!B86,)</f>
        <v>SIEDL Ernst</v>
      </c>
      <c r="C12" s="140" t="str">
        <f>IF(Mannschaft!H86="h",Mannschaft!C86,)</f>
        <v>KC WIEN SÜD/OST</v>
      </c>
      <c r="D12" s="141">
        <f>IF(Mannschaft!H86="h",Mannschaft!D86,)</f>
        <v>295</v>
      </c>
      <c r="E12" s="141">
        <f>IF(Mannschaft!H86="h",Mannschaft!E86,)</f>
        <v>139</v>
      </c>
      <c r="F12" s="153">
        <f>IF(Mannschaft!H86="h",Mannschaft!F86,)</f>
        <v>434</v>
      </c>
      <c r="H12" s="135">
        <v>48</v>
      </c>
    </row>
    <row r="13" spans="1:8" ht="12.75" customHeight="1">
      <c r="A13" s="139">
        <f t="shared" si="0"/>
        <v>8</v>
      </c>
      <c r="B13" s="140" t="str">
        <f>IF(Mannschaft!H37="h",Mannschaft!B37,)</f>
        <v>DULIC Bela</v>
      </c>
      <c r="C13" s="140" t="str">
        <f>IF(Mannschaft!H37="h",Mannschaft!C37,)</f>
        <v>WIENSTROM DION</v>
      </c>
      <c r="D13" s="141">
        <f>IF(Mannschaft!H37="h",Mannschaft!D37,)</f>
        <v>288</v>
      </c>
      <c r="E13" s="141">
        <f>IF(Mannschaft!H37="h",Mannschaft!E37,)</f>
        <v>142</v>
      </c>
      <c r="F13" s="153">
        <f>IF(Mannschaft!H37="h",Mannschaft!F37,)</f>
        <v>430</v>
      </c>
      <c r="H13" s="135">
        <v>20</v>
      </c>
    </row>
    <row r="14" spans="1:8" ht="12.75" customHeight="1">
      <c r="A14" s="139">
        <f t="shared" si="0"/>
        <v>9</v>
      </c>
      <c r="B14" s="140" t="str">
        <f>IF(Mannschaft!H44="h",Mannschaft!B44,)</f>
        <v>WAGNER Peter</v>
      </c>
      <c r="C14" s="140" t="str">
        <f>IF(Mannschaft!H44="h",Mannschaft!C44,)</f>
        <v>WIENSTROM BGS</v>
      </c>
      <c r="D14" s="141">
        <f>IF(Mannschaft!H44="h",Mannschaft!D44,)</f>
        <v>301</v>
      </c>
      <c r="E14" s="141">
        <f>IF(Mannschaft!H44="h",Mannschaft!E44,)</f>
        <v>126</v>
      </c>
      <c r="F14" s="153">
        <f>IF(Mannschaft!H44="h",Mannschaft!F44,)</f>
        <v>427</v>
      </c>
      <c r="H14" s="135">
        <v>24</v>
      </c>
    </row>
    <row r="15" spans="1:8" ht="12.75" customHeight="1">
      <c r="A15" s="139">
        <f t="shared" si="0"/>
        <v>10</v>
      </c>
      <c r="B15" s="140" t="str">
        <f>IF(Mannschaft!H58="h",Mannschaft!B58,)</f>
        <v>EDLINGER Florian</v>
      </c>
      <c r="C15" s="140" t="str">
        <f>IF(Mannschaft!H58="h",Mannschaft!C58,)</f>
        <v>STADTHALLENBAD</v>
      </c>
      <c r="D15" s="141">
        <f>IF(Mannschaft!H58="h",Mannschaft!D58,)</f>
        <v>273</v>
      </c>
      <c r="E15" s="141">
        <f>IF(Mannschaft!H58="h",Mannschaft!E58,)</f>
        <v>149</v>
      </c>
      <c r="F15" s="153">
        <f>IF(Mannschaft!H58="h",Mannschaft!F58,)</f>
        <v>422</v>
      </c>
      <c r="H15" s="135">
        <v>32</v>
      </c>
    </row>
    <row r="16" spans="1:8" ht="12.75" customHeight="1">
      <c r="A16" s="139">
        <f t="shared" si="0"/>
        <v>11</v>
      </c>
      <c r="B16" s="140" t="str">
        <f>IF(Mannschaft!H6="h",Mannschaft!B6,)</f>
        <v>ANDERS-KRAUS Martin</v>
      </c>
      <c r="C16" s="140" t="str">
        <f>IF(Mannschaft!H6="h",Mannschaft!C6,)</f>
        <v>ORF</v>
      </c>
      <c r="D16" s="141">
        <f>IF(Mannschaft!H6="h",Mannschaft!D6,)</f>
        <v>278</v>
      </c>
      <c r="E16" s="141">
        <f>IF(Mannschaft!H6="h",Mannschaft!E6,)</f>
        <v>134</v>
      </c>
      <c r="F16" s="153">
        <f>IF(Mannschaft!H6="h",Mannschaft!F6,)</f>
        <v>412</v>
      </c>
      <c r="G16" s="138"/>
      <c r="H16" s="135">
        <v>1</v>
      </c>
    </row>
    <row r="17" spans="1:8" ht="12.75" customHeight="1">
      <c r="A17" s="139">
        <f t="shared" si="0"/>
        <v>12</v>
      </c>
      <c r="B17" s="140" t="str">
        <f>IF(Mannschaft!H49="h",Mannschaft!B49,)</f>
        <v>PIMPERL Johannes</v>
      </c>
      <c r="C17" s="140" t="str">
        <f>IF(Mannschaft!H49="h",Mannschaft!C49,)</f>
        <v>HAUPTKLÄRANLAGE WIEN</v>
      </c>
      <c r="D17" s="141">
        <f>IF(Mannschaft!H49="h",Mannschaft!D49,)</f>
        <v>298</v>
      </c>
      <c r="E17" s="141">
        <f>IF(Mannschaft!H49="h",Mannschaft!E49,)</f>
        <v>113</v>
      </c>
      <c r="F17" s="153">
        <f>IF(Mannschaft!H49="h",Mannschaft!F49,)</f>
        <v>411</v>
      </c>
      <c r="H17" s="135">
        <v>26</v>
      </c>
    </row>
    <row r="18" spans="1:8" ht="12.75" customHeight="1">
      <c r="A18" s="139">
        <f t="shared" si="0"/>
        <v>13</v>
      </c>
      <c r="B18" s="140" t="str">
        <f>IF(Mannschaft!H35="h",Mannschaft!B35,)</f>
        <v>SCHNEIDER Josef</v>
      </c>
      <c r="C18" s="140" t="str">
        <f>IF(Mannschaft!H35="h",Mannschaft!C35,)</f>
        <v>NXP - SOUND SOLUTIONS</v>
      </c>
      <c r="D18" s="141">
        <f>IF(Mannschaft!H35="h",Mannschaft!D35,)</f>
        <v>285</v>
      </c>
      <c r="E18" s="141">
        <f>IF(Mannschaft!H35="h",Mannschaft!E35,)</f>
        <v>121</v>
      </c>
      <c r="F18" s="153">
        <f>IF(Mannschaft!H35="h",Mannschaft!F35,)</f>
        <v>406</v>
      </c>
      <c r="H18" s="135">
        <v>18</v>
      </c>
    </row>
    <row r="19" spans="1:8" ht="12.75" customHeight="1">
      <c r="A19" s="139">
        <f t="shared" si="0"/>
        <v>14</v>
      </c>
      <c r="B19" s="140" t="str">
        <f>IF(Mannschaft!H72="h",Mannschaft!B72,)</f>
        <v>LASSY Andreas</v>
      </c>
      <c r="C19" s="140" t="str">
        <f>IF(Mannschaft!H72="h",Mannschaft!C72,)</f>
        <v>HAUPTKLÄRANLAGE WIEN</v>
      </c>
      <c r="D19" s="141">
        <f>IF(Mannschaft!H72="h",Mannschaft!D72,)</f>
        <v>280</v>
      </c>
      <c r="E19" s="141">
        <f>IF(Mannschaft!H72="h",Mannschaft!E72,)</f>
        <v>125</v>
      </c>
      <c r="F19" s="153">
        <f>IF(Mannschaft!H72="h",Mannschaft!F72,)</f>
        <v>405</v>
      </c>
      <c r="H19" s="135">
        <v>40</v>
      </c>
    </row>
    <row r="20" spans="1:8" ht="12.75" customHeight="1">
      <c r="A20" s="139">
        <f t="shared" si="0"/>
        <v>15</v>
      </c>
      <c r="B20" s="140" t="str">
        <f>IF(Mannschaft!H28="h",Mannschaft!B28,)</f>
        <v>BRAUN Herbert</v>
      </c>
      <c r="C20" s="140" t="str">
        <f>IF(Mannschaft!H28="h",Mannschaft!C28,)</f>
        <v>KC  LOWI</v>
      </c>
      <c r="D20" s="141">
        <f>IF(Mannschaft!H28="h",Mannschaft!D28,)</f>
        <v>284</v>
      </c>
      <c r="E20" s="141">
        <f>IF(Mannschaft!H28="h",Mannschaft!E28,)</f>
        <v>121</v>
      </c>
      <c r="F20" s="153">
        <f>IF(Mannschaft!H28="h",Mannschaft!F28,)</f>
        <v>405</v>
      </c>
      <c r="H20" s="135">
        <v>14</v>
      </c>
    </row>
    <row r="21" spans="1:8" ht="12.75" customHeight="1">
      <c r="A21" s="139">
        <f t="shared" si="0"/>
        <v>16</v>
      </c>
      <c r="B21" s="140" t="str">
        <f>IF(Mannschaft!H14="h",Mannschaft!B14,)</f>
        <v>GALLHART Bruno</v>
      </c>
      <c r="C21" s="140" t="str">
        <f>IF(Mannschaft!H14="h",Mannschaft!C14,)</f>
        <v>SKV PSK</v>
      </c>
      <c r="D21" s="141">
        <f>IF(Mannschaft!H14="h",Mannschaft!D14,)</f>
        <v>282</v>
      </c>
      <c r="E21" s="141">
        <f>IF(Mannschaft!H14="h",Mannschaft!E14,)</f>
        <v>121</v>
      </c>
      <c r="F21" s="153">
        <f>IF(Mannschaft!H14="h",Mannschaft!F14,)</f>
        <v>403</v>
      </c>
      <c r="G21" s="138"/>
      <c r="H21" s="135">
        <v>6</v>
      </c>
    </row>
    <row r="22" spans="1:8" ht="12.75" customHeight="1">
      <c r="A22" s="139">
        <f t="shared" si="0"/>
        <v>17</v>
      </c>
      <c r="B22" s="140" t="str">
        <f>IF(Mannschaft!H65="h",Mannschaft!B65,)</f>
        <v>GRATZL Norbert</v>
      </c>
      <c r="C22" s="140" t="str">
        <f>IF(Mannschaft!H65="h",Mannschaft!C65,)</f>
        <v>KC  LOWI</v>
      </c>
      <c r="D22" s="141">
        <f>IF(Mannschaft!H65="h",Mannschaft!D65,)</f>
        <v>285</v>
      </c>
      <c r="E22" s="141">
        <f>IF(Mannschaft!H65="h",Mannschaft!E65,)</f>
        <v>116</v>
      </c>
      <c r="F22" s="153">
        <f>IF(Mannschaft!H65="h",Mannschaft!F65,)</f>
        <v>401</v>
      </c>
      <c r="H22" s="135">
        <v>36</v>
      </c>
    </row>
    <row r="23" spans="1:8" ht="12.75" customHeight="1">
      <c r="A23" s="139">
        <f t="shared" si="0"/>
        <v>18</v>
      </c>
      <c r="B23" s="140" t="str">
        <f>IF(Mannschaft!H15="h",Mannschaft!B15,)</f>
        <v>TREJTNAR Ronald</v>
      </c>
      <c r="C23" s="140" t="str">
        <f>IF(Mannschaft!H15="h",Mannschaft!C15,)</f>
        <v>WIENSTROM BGS</v>
      </c>
      <c r="D23" s="141">
        <f>IF(Mannschaft!H15="h",Mannschaft!D15,)</f>
        <v>276</v>
      </c>
      <c r="E23" s="141">
        <f>IF(Mannschaft!H15="h",Mannschaft!E15,)</f>
        <v>122</v>
      </c>
      <c r="F23" s="153">
        <f>IF(Mannschaft!H15="h",Mannschaft!F15,)</f>
        <v>398</v>
      </c>
      <c r="G23" s="142"/>
      <c r="H23" s="135">
        <v>7</v>
      </c>
    </row>
    <row r="24" spans="1:8" ht="12.75" customHeight="1">
      <c r="A24" s="139">
        <f t="shared" si="0"/>
        <v>19</v>
      </c>
      <c r="B24" s="140" t="str">
        <f>IF(Mannschaft!H34="h",Mannschaft!B34,)</f>
        <v>GÄRTNER Friedrich</v>
      </c>
      <c r="C24" s="140" t="str">
        <f>IF(Mannschaft!H34="h",Mannschaft!C34,)</f>
        <v>ORF</v>
      </c>
      <c r="D24" s="141">
        <f>IF(Mannschaft!H34="h",Mannschaft!D34,)</f>
        <v>292</v>
      </c>
      <c r="E24" s="141">
        <f>IF(Mannschaft!H34="h",Mannschaft!E34,)</f>
        <v>106</v>
      </c>
      <c r="F24" s="153">
        <f>IF(Mannschaft!H34="h",Mannschaft!F34,)</f>
        <v>398</v>
      </c>
      <c r="H24" s="135">
        <v>17</v>
      </c>
    </row>
    <row r="25" spans="1:8" ht="12.75" customHeight="1">
      <c r="A25" s="139">
        <f t="shared" si="0"/>
        <v>20</v>
      </c>
      <c r="B25" s="140" t="str">
        <f>IF(Mannschaft!H50="h",Mannschaft!B50,)</f>
        <v>DORNER Josef</v>
      </c>
      <c r="C25" s="140" t="str">
        <f>IF(Mannschaft!H50="h",Mannschaft!C50,)</f>
        <v>ESV OeNB</v>
      </c>
      <c r="D25" s="141">
        <f>IF(Mannschaft!H50="h",Mannschaft!D50,)</f>
        <v>266</v>
      </c>
      <c r="E25" s="141">
        <f>IF(Mannschaft!H50="h",Mannschaft!E50,)</f>
        <v>129</v>
      </c>
      <c r="F25" s="153">
        <f>IF(Mannschaft!H50="h",Mannschaft!F50,)</f>
        <v>395</v>
      </c>
      <c r="H25" s="135">
        <v>27</v>
      </c>
    </row>
    <row r="26" spans="1:8" ht="12.75" customHeight="1">
      <c r="A26" s="139">
        <f t="shared" si="0"/>
        <v>21</v>
      </c>
      <c r="B26" s="140" t="str">
        <f>IF(Mannschaft!H64="h",Mannschaft!B64,)</f>
        <v>PROKSCH Manfred</v>
      </c>
      <c r="C26" s="140" t="str">
        <f>IF(Mannschaft!H64="h",Mannschaft!C64,)</f>
        <v>KC WIEN SÜD/OST</v>
      </c>
      <c r="D26" s="141">
        <f>IF(Mannschaft!H64="h",Mannschaft!D64,)</f>
        <v>266</v>
      </c>
      <c r="E26" s="141">
        <f>IF(Mannschaft!H64="h",Mannschaft!E64,)</f>
        <v>124</v>
      </c>
      <c r="F26" s="153">
        <f>IF(Mannschaft!H64="h",Mannschaft!F64,)</f>
        <v>390</v>
      </c>
      <c r="H26" s="135">
        <v>35</v>
      </c>
    </row>
    <row r="27" spans="1:8" ht="12.75" customHeight="1">
      <c r="A27" s="139">
        <f t="shared" si="0"/>
        <v>22</v>
      </c>
      <c r="B27" s="140" t="str">
        <f>IF(Mannschaft!H27="h",Mannschaft!B27,)</f>
        <v>HANTA Johann</v>
      </c>
      <c r="C27" s="140" t="str">
        <f>IF(Mannschaft!H27="h",Mannschaft!C27,)</f>
        <v>STADTHALLENBAD</v>
      </c>
      <c r="D27" s="141">
        <f>IF(Mannschaft!H27="h",Mannschaft!D27,)</f>
        <v>279</v>
      </c>
      <c r="E27" s="141">
        <f>IF(Mannschaft!H27="h",Mannschaft!E27,)</f>
        <v>106</v>
      </c>
      <c r="F27" s="153">
        <f>IF(Mannschaft!H27="h",Mannschaft!F27,)</f>
        <v>385</v>
      </c>
      <c r="H27" s="135">
        <v>13</v>
      </c>
    </row>
    <row r="28" spans="1:8" ht="12.75" customHeight="1">
      <c r="A28" s="139">
        <f t="shared" si="0"/>
        <v>23</v>
      </c>
      <c r="B28" s="140" t="str">
        <f>IF(Mannschaft!H70="h",Mannschaft!B70,)</f>
        <v>HÖRMANN Manfred</v>
      </c>
      <c r="C28" s="140" t="str">
        <f>IF(Mannschaft!H70="h",Mannschaft!C70,)</f>
        <v>KC  LOWI</v>
      </c>
      <c r="D28" s="141">
        <f>IF(Mannschaft!H70="h",Mannschaft!D70,)</f>
        <v>287</v>
      </c>
      <c r="E28" s="141">
        <f>IF(Mannschaft!H70="h",Mannschaft!E70,)</f>
        <v>97</v>
      </c>
      <c r="F28" s="153">
        <f>IF(Mannschaft!H70="h",Mannschaft!F70,)</f>
        <v>384</v>
      </c>
      <c r="H28" s="135">
        <v>38</v>
      </c>
    </row>
    <row r="29" spans="1:8" ht="12.75" customHeight="1">
      <c r="A29" s="139">
        <f t="shared" si="0"/>
        <v>24</v>
      </c>
      <c r="B29" s="140" t="str">
        <f>IF(Mannschaft!H22="h",Mannschaft!B22,)</f>
        <v>PECENY Andreas</v>
      </c>
      <c r="C29" s="140" t="str">
        <f>IF(Mannschaft!H22="h",Mannschaft!C22,)</f>
        <v>NXP - SOUND SOLUTIONS</v>
      </c>
      <c r="D29" s="141">
        <f>IF(Mannschaft!H22="h",Mannschaft!D22,)</f>
        <v>289</v>
      </c>
      <c r="E29" s="141">
        <f>IF(Mannschaft!H22="h",Mannschaft!E22,)</f>
        <v>95</v>
      </c>
      <c r="F29" s="153">
        <f>IF(Mannschaft!H22="h",Mannschaft!F22,)</f>
        <v>384</v>
      </c>
      <c r="H29" s="135">
        <v>11</v>
      </c>
    </row>
    <row r="30" spans="1:8" ht="12.75" customHeight="1">
      <c r="A30" s="139">
        <f t="shared" si="0"/>
        <v>25</v>
      </c>
      <c r="B30" s="140" t="str">
        <f>IF(Mannschaft!H63="h",Mannschaft!B63,)</f>
        <v>RISNAR Leopold</v>
      </c>
      <c r="C30" s="140" t="str">
        <f>IF(Mannschaft!H63="h",Mannschaft!C63,)</f>
        <v>SKV PSK</v>
      </c>
      <c r="D30" s="141">
        <f>IF(Mannschaft!H63="h",Mannschaft!D63,)</f>
        <v>282</v>
      </c>
      <c r="E30" s="141">
        <f>IF(Mannschaft!H63="h",Mannschaft!E63,)</f>
        <v>98</v>
      </c>
      <c r="F30" s="153">
        <f>IF(Mannschaft!H63="h",Mannschaft!F63,)</f>
        <v>380</v>
      </c>
      <c r="H30" s="135">
        <v>34</v>
      </c>
    </row>
    <row r="31" spans="1:8" ht="12.75" customHeight="1">
      <c r="A31" s="139">
        <f t="shared" si="0"/>
        <v>26</v>
      </c>
      <c r="B31" s="140" t="str">
        <f>IF(Mannschaft!H77="h",Mannschaft!B77,)</f>
        <v>RISCHANEK Klaus</v>
      </c>
      <c r="C31" s="140" t="str">
        <f>IF(Mannschaft!H77="h",Mannschaft!C77,)</f>
        <v>HAUPTKLÄRANLAGE WIEN</v>
      </c>
      <c r="D31" s="141">
        <f>IF(Mannschaft!H77="h",Mannschaft!D77,)</f>
        <v>267</v>
      </c>
      <c r="E31" s="141">
        <f>IF(Mannschaft!H77="h",Mannschaft!E77,)</f>
        <v>104</v>
      </c>
      <c r="F31" s="153">
        <f>IF(Mannschaft!H77="h",Mannschaft!F77,)</f>
        <v>371</v>
      </c>
      <c r="H31" s="135">
        <v>42</v>
      </c>
    </row>
    <row r="32" spans="1:8" ht="12.75" customHeight="1">
      <c r="A32" s="139">
        <f t="shared" si="0"/>
        <v>27</v>
      </c>
      <c r="B32" s="140" t="str">
        <f>IF(Mannschaft!H41="h",Mannschaft!B41,)</f>
        <v>PARADEISZ Gerhard</v>
      </c>
      <c r="C32" s="140" t="str">
        <f>IF(Mannschaft!H41="h",Mannschaft!C41,)</f>
        <v>KC WIEN SÜD/OST</v>
      </c>
      <c r="D32" s="141">
        <f>IF(Mannschaft!H41="h",Mannschaft!D41,)</f>
        <v>281</v>
      </c>
      <c r="E32" s="141">
        <f>IF(Mannschaft!H41="h",Mannschaft!E41,)</f>
        <v>85</v>
      </c>
      <c r="F32" s="153">
        <f>IF(Mannschaft!H41="h",Mannschaft!F41,)</f>
        <v>366</v>
      </c>
      <c r="H32" s="135">
        <v>21</v>
      </c>
    </row>
    <row r="33" spans="1:8" ht="12.75" customHeight="1">
      <c r="A33" s="139">
        <f t="shared" si="0"/>
        <v>28</v>
      </c>
      <c r="B33" s="140" t="str">
        <f>IF(Mannschaft!H43="h",Mannschaft!B43,)</f>
        <v>FRANZ Horst</v>
      </c>
      <c r="C33" s="140" t="str">
        <f>IF(Mannschaft!H43="h",Mannschaft!C43,)</f>
        <v>SKV PSK</v>
      </c>
      <c r="D33" s="141">
        <f>IF(Mannschaft!H43="h",Mannschaft!D43,)</f>
        <v>262</v>
      </c>
      <c r="E33" s="141">
        <f>IF(Mannschaft!H43="h",Mannschaft!E43,)</f>
        <v>103</v>
      </c>
      <c r="F33" s="153">
        <f>IF(Mannschaft!H43="h",Mannschaft!F43,)</f>
        <v>365</v>
      </c>
      <c r="H33" s="135">
        <v>23</v>
      </c>
    </row>
    <row r="34" spans="1:8" ht="12.75" customHeight="1">
      <c r="A34" s="139">
        <f t="shared" si="0"/>
        <v>29</v>
      </c>
      <c r="B34" s="140" t="str">
        <f>IF(Mannschaft!H57="h",Mannschaft!B57,)</f>
        <v>CHALUPA Erich</v>
      </c>
      <c r="C34" s="140" t="str">
        <f>IF(Mannschaft!H57="h",Mannschaft!C57,)</f>
        <v>WIENSTROM BGS</v>
      </c>
      <c r="D34" s="141">
        <f>IF(Mannschaft!H57="h",Mannschaft!D57,)</f>
        <v>247</v>
      </c>
      <c r="E34" s="141">
        <f>IF(Mannschaft!H57="h",Mannschaft!E57,)</f>
        <v>106</v>
      </c>
      <c r="F34" s="153">
        <f>IF(Mannschaft!H57="h",Mannschaft!F57,)</f>
        <v>353</v>
      </c>
      <c r="H34" s="135">
        <v>31</v>
      </c>
    </row>
    <row r="35" spans="1:8" ht="12.75" customHeight="1">
      <c r="A35" s="139">
        <f t="shared" si="0"/>
        <v>30</v>
      </c>
      <c r="B35" s="140" t="str">
        <f>IF(Mannschaft!H20="h",Mannschaft!B20,)</f>
        <v>RATH Dominik</v>
      </c>
      <c r="C35" s="140" t="str">
        <f>IF(Mannschaft!H20="h",Mannschaft!C20,)</f>
        <v>SKV PSK</v>
      </c>
      <c r="D35" s="141">
        <f>IF(Mannschaft!H20="h",Mannschaft!D20,)</f>
        <v>258</v>
      </c>
      <c r="E35" s="141">
        <f>IF(Mannschaft!H20="h",Mannschaft!E20,)</f>
        <v>90</v>
      </c>
      <c r="F35" s="153">
        <f>IF(Mannschaft!H20="h",Mannschaft!F20,)</f>
        <v>348</v>
      </c>
      <c r="H35" s="135">
        <v>9</v>
      </c>
    </row>
    <row r="36" spans="1:8" ht="12.75" customHeight="1">
      <c r="A36" s="139">
        <f t="shared" si="0"/>
        <v>31</v>
      </c>
      <c r="B36" s="140" t="str">
        <f>IF(Mannschaft!H76="h",Mannschaft!B76,)</f>
        <v>TREJTNAR Andreas</v>
      </c>
      <c r="C36" s="140" t="str">
        <f>IF(Mannschaft!H76="h",Mannschaft!C76,)</f>
        <v>WIENSTROM BGS</v>
      </c>
      <c r="D36" s="141">
        <f>IF(Mannschaft!H76="h",Mannschaft!D76,)</f>
        <v>269</v>
      </c>
      <c r="E36" s="141">
        <f>IF(Mannschaft!H76="h",Mannschaft!E76,)</f>
        <v>60</v>
      </c>
      <c r="F36" s="153">
        <f>IF(Mannschaft!H76="h",Mannschaft!F76,)</f>
        <v>329</v>
      </c>
      <c r="H36" s="135">
        <v>41</v>
      </c>
    </row>
    <row r="37" spans="1:8" ht="12.75" customHeight="1">
      <c r="A37" s="139">
        <f t="shared" si="0"/>
        <v>32</v>
      </c>
      <c r="B37" s="140" t="str">
        <f>IF(Mannschaft!H69="h",Mannschaft!B69,)</f>
        <v>ELLEND Franz</v>
      </c>
      <c r="C37" s="140" t="str">
        <f>IF(Mannschaft!H69="h",Mannschaft!C69,)</f>
        <v>WIENSTROM BGS</v>
      </c>
      <c r="D37" s="141">
        <f>IF(Mannschaft!H69="h",Mannschaft!D69,)</f>
        <v>255</v>
      </c>
      <c r="E37" s="141">
        <f>IF(Mannschaft!H69="h",Mannschaft!E69,)</f>
        <v>73</v>
      </c>
      <c r="F37" s="153">
        <f>IF(Mannschaft!H69="h",Mannschaft!F69,)</f>
        <v>328</v>
      </c>
      <c r="H37" s="135">
        <v>37</v>
      </c>
    </row>
    <row r="38" spans="1:8" ht="12.75" customHeight="1" thickBot="1">
      <c r="A38" s="143">
        <f t="shared" si="0"/>
        <v>33</v>
      </c>
      <c r="B38" s="144" t="str">
        <f>IF(Mannschaft!H85="h",Mannschaft!B85,)</f>
        <v>SCHREIBER Michael</v>
      </c>
      <c r="C38" s="144" t="str">
        <f>IF(Mannschaft!H85="h",Mannschaft!C85,)</f>
        <v>HAUPTKLÄRANLAGE WIEN</v>
      </c>
      <c r="D38" s="145">
        <f>IF(Mannschaft!H85="h",Mannschaft!D85,)</f>
        <v>164</v>
      </c>
      <c r="E38" s="145">
        <f>IF(Mannschaft!H85="h",Mannschaft!E85,)</f>
        <v>56</v>
      </c>
      <c r="F38" s="154">
        <f>IF(Mannschaft!H85="h",Mannschaft!F85,)</f>
        <v>220</v>
      </c>
      <c r="H38" s="135">
        <v>47</v>
      </c>
    </row>
    <row r="39" spans="1:8" ht="12.75" customHeight="1">
      <c r="A39" s="180">
        <f t="shared" si="0"/>
        <v>34</v>
      </c>
      <c r="B39" s="181">
        <f>IF(Mannschaft!H51="h",Mannschaft!B51,)</f>
        <v>0</v>
      </c>
      <c r="C39" s="181">
        <f>IF(Mannschaft!H51="h",Mannschaft!C51,)</f>
        <v>0</v>
      </c>
      <c r="D39" s="182">
        <f>IF(Mannschaft!H51="h",Mannschaft!D51,)</f>
        <v>0</v>
      </c>
      <c r="E39" s="182">
        <f>IF(Mannschaft!H51="h",Mannschaft!E51,)</f>
        <v>0</v>
      </c>
      <c r="F39" s="183">
        <f>IF(Mannschaft!H51="h",Mannschaft!F51,)</f>
        <v>0</v>
      </c>
      <c r="H39" s="135">
        <v>28</v>
      </c>
    </row>
    <row r="40" spans="1:8" ht="12.75" customHeight="1">
      <c r="A40" s="139">
        <f t="shared" si="0"/>
        <v>35</v>
      </c>
      <c r="B40" s="140">
        <f>IF(Mannschaft!H21="h",Mannschaft!B21,)</f>
        <v>0</v>
      </c>
      <c r="C40" s="140">
        <f>IF(Mannschaft!H21="h",Mannschaft!C21,)</f>
        <v>0</v>
      </c>
      <c r="D40" s="141">
        <f>IF(Mannschaft!H21="h",Mannschaft!D21,)</f>
        <v>0</v>
      </c>
      <c r="E40" s="141">
        <f>IF(Mannschaft!H21="h",Mannschaft!E21,)</f>
        <v>0</v>
      </c>
      <c r="F40" s="153">
        <f>IF(Mannschaft!H21="h",Mannschaft!F21,)</f>
        <v>0</v>
      </c>
      <c r="H40" s="135">
        <v>10</v>
      </c>
    </row>
    <row r="41" spans="1:8" ht="12.75" customHeight="1">
      <c r="A41" s="139">
        <f t="shared" si="0"/>
        <v>36</v>
      </c>
      <c r="B41" s="140">
        <f>IF(Mannschaft!H42="h",Mannschaft!B42,)</f>
        <v>0</v>
      </c>
      <c r="C41" s="140">
        <f>IF(Mannschaft!H42="h",Mannschaft!C42,)</f>
        <v>0</v>
      </c>
      <c r="D41" s="141">
        <f>IF(Mannschaft!H42="h",Mannschaft!D42,)</f>
        <v>0</v>
      </c>
      <c r="E41" s="141">
        <f>IF(Mannschaft!H42="h",Mannschaft!E42,)</f>
        <v>0</v>
      </c>
      <c r="F41" s="153">
        <f>IF(Mannschaft!H42="h",Mannschaft!F42,)</f>
        <v>0</v>
      </c>
      <c r="H41" s="135">
        <v>22</v>
      </c>
    </row>
    <row r="42" spans="1:8" ht="12.75" customHeight="1">
      <c r="A42" s="139">
        <f t="shared" si="0"/>
        <v>37</v>
      </c>
      <c r="B42" s="140">
        <f>IF(Mannschaft!H78="h",Mannschaft!B78,)</f>
        <v>0</v>
      </c>
      <c r="C42" s="140">
        <f>IF(Mannschaft!H78="h",Mannschaft!C78,)</f>
        <v>0</v>
      </c>
      <c r="D42" s="141">
        <f>IF(Mannschaft!H78="h",Mannschaft!D78,)</f>
        <v>0</v>
      </c>
      <c r="E42" s="141">
        <f>IF(Mannschaft!H78="h",Mannschaft!E78,)</f>
        <v>0</v>
      </c>
      <c r="F42" s="153">
        <f>IF(Mannschaft!H78="h",Mannschaft!F78,)</f>
        <v>0</v>
      </c>
      <c r="H42" s="135">
        <v>43</v>
      </c>
    </row>
    <row r="43" spans="1:8" ht="12.75" customHeight="1">
      <c r="A43" s="139">
        <f t="shared" si="0"/>
        <v>38</v>
      </c>
      <c r="B43" s="140">
        <f>IF(Mannschaft!H8="h",Mannschaft!B8,)</f>
        <v>0</v>
      </c>
      <c r="C43" s="140">
        <f>IF(Mannschaft!H8="h",Mannschaft!C8,)</f>
        <v>0</v>
      </c>
      <c r="D43" s="141">
        <f>IF(Mannschaft!H8="h",Mannschaft!D8,)</f>
        <v>0</v>
      </c>
      <c r="E43" s="141">
        <f>IF(Mannschaft!H8="h",Mannschaft!E8,)</f>
        <v>0</v>
      </c>
      <c r="F43" s="153">
        <f>IF(Mannschaft!H8="h",Mannschaft!F8,)</f>
        <v>0</v>
      </c>
      <c r="G43" s="138"/>
      <c r="H43" s="135">
        <v>3</v>
      </c>
    </row>
    <row r="44" spans="1:8" ht="12.75" customHeight="1">
      <c r="A44" s="139">
        <f t="shared" si="0"/>
        <v>39</v>
      </c>
      <c r="B44" s="140">
        <f>IF(Mannschaft!H13="h",Mannschaft!B13,)</f>
        <v>0</v>
      </c>
      <c r="C44" s="140">
        <f>IF(Mannschaft!H13="h",Mannschaft!C13,)</f>
        <v>0</v>
      </c>
      <c r="D44" s="141">
        <f>IF(Mannschaft!H13="h",Mannschaft!D13,)</f>
        <v>0</v>
      </c>
      <c r="E44" s="141">
        <f>IF(Mannschaft!H13="h",Mannschaft!E13,)</f>
        <v>0</v>
      </c>
      <c r="F44" s="153">
        <f>IF(Mannschaft!H13="h",Mannschaft!F13,)</f>
        <v>0</v>
      </c>
      <c r="G44" s="138"/>
      <c r="H44" s="135">
        <v>5</v>
      </c>
    </row>
    <row r="45" spans="1:8" ht="12.75" customHeight="1">
      <c r="A45" s="139">
        <f t="shared" si="0"/>
        <v>40</v>
      </c>
      <c r="B45" s="140">
        <f>IF(Mannschaft!H71="h",Mannschaft!B71,)</f>
        <v>0</v>
      </c>
      <c r="C45" s="140">
        <f>IF(Mannschaft!H71="h",Mannschaft!C71,)</f>
        <v>0</v>
      </c>
      <c r="D45" s="141">
        <f>IF(Mannschaft!H71="h",Mannschaft!D71,)</f>
        <v>0</v>
      </c>
      <c r="E45" s="141">
        <f>IF(Mannschaft!H71="h",Mannschaft!E71,)</f>
        <v>0</v>
      </c>
      <c r="F45" s="153">
        <f>IF(Mannschaft!H71="h",Mannschaft!F71,)</f>
        <v>0</v>
      </c>
      <c r="H45" s="135">
        <v>39</v>
      </c>
    </row>
    <row r="46" spans="1:8" ht="12.75" customHeight="1">
      <c r="A46" s="139">
        <f t="shared" si="0"/>
        <v>41</v>
      </c>
      <c r="B46" s="140">
        <f>IF(Mannschaft!H36="h",Mannschaft!B36,)</f>
        <v>0</v>
      </c>
      <c r="C46" s="140">
        <f>IF(Mannschaft!H36="h",Mannschaft!C36,)</f>
        <v>0</v>
      </c>
      <c r="D46" s="141">
        <f>IF(Mannschaft!H36="h",Mannschaft!D36,)</f>
        <v>0</v>
      </c>
      <c r="E46" s="141">
        <f>IF(Mannschaft!H36="h",Mannschaft!E36,)</f>
        <v>0</v>
      </c>
      <c r="F46" s="153">
        <f>IF(Mannschaft!H36="h",Mannschaft!F36,)</f>
        <v>0</v>
      </c>
      <c r="H46" s="135">
        <v>19</v>
      </c>
    </row>
    <row r="47" spans="1:8" ht="12.75" customHeight="1">
      <c r="A47" s="139">
        <f t="shared" si="0"/>
        <v>42</v>
      </c>
      <c r="B47" s="140">
        <f>IF(Mannschaft!H83="h",Mannschaft!B83,)</f>
        <v>0</v>
      </c>
      <c r="C47" s="140">
        <f>IF(Mannschaft!H83="h",Mannschaft!C83,)</f>
        <v>0</v>
      </c>
      <c r="D47" s="141">
        <f>IF(Mannschaft!H83="h",Mannschaft!D83,)</f>
        <v>0</v>
      </c>
      <c r="E47" s="141">
        <f>IF(Mannschaft!H83="h",Mannschaft!E83,)</f>
        <v>0</v>
      </c>
      <c r="F47" s="153">
        <f>IF(Mannschaft!H83="h",Mannschaft!F83,)</f>
        <v>0</v>
      </c>
      <c r="H47" s="135">
        <v>45</v>
      </c>
    </row>
    <row r="48" spans="1:8" ht="12.75" customHeight="1">
      <c r="A48" s="139">
        <f t="shared" si="0"/>
        <v>43</v>
      </c>
      <c r="B48" s="140">
        <f>IF(Mannschaft!H62="h",Mannschaft!B62,)</f>
        <v>0</v>
      </c>
      <c r="C48" s="140">
        <f>IF(Mannschaft!H62="h",Mannschaft!C62,)</f>
        <v>0</v>
      </c>
      <c r="D48" s="141">
        <f>IF(Mannschaft!H62="h",Mannschaft!D62,)</f>
        <v>0</v>
      </c>
      <c r="E48" s="141">
        <f>IF(Mannschaft!H62="h",Mannschaft!E62,)</f>
        <v>0</v>
      </c>
      <c r="F48" s="153">
        <f>IF(Mannschaft!H62="h",Mannschaft!F62,)</f>
        <v>0</v>
      </c>
      <c r="H48" s="135">
        <v>33</v>
      </c>
    </row>
    <row r="49" spans="1:8" ht="12.75" customHeight="1">
      <c r="A49" s="139">
        <f t="shared" si="0"/>
        <v>44</v>
      </c>
      <c r="B49" s="140">
        <f>IF(Mannschaft!H55="h",Mannschaft!B55,)</f>
        <v>0</v>
      </c>
      <c r="C49" s="140">
        <f>IF(Mannschaft!H55="h",Mannschaft!C55,)</f>
        <v>0</v>
      </c>
      <c r="D49" s="141">
        <f>IF(Mannschaft!H55="h",Mannschaft!D55,)</f>
        <v>0</v>
      </c>
      <c r="E49" s="141">
        <f>IF(Mannschaft!H55="h",Mannschaft!E55,)</f>
        <v>0</v>
      </c>
      <c r="F49" s="153">
        <f>IF(Mannschaft!H55="h",Mannschaft!F55,)</f>
        <v>0</v>
      </c>
      <c r="H49" s="135">
        <v>29</v>
      </c>
    </row>
    <row r="50" spans="1:8" ht="12.75" customHeight="1">
      <c r="A50" s="139">
        <f t="shared" si="0"/>
        <v>45</v>
      </c>
      <c r="B50" s="140">
        <f>IF(Mannschaft!H29="h",Mannschaft!B29,)</f>
        <v>0</v>
      </c>
      <c r="C50" s="140">
        <f>IF(Mannschaft!H29="h",Mannschaft!C29,)</f>
        <v>0</v>
      </c>
      <c r="D50" s="141">
        <f>IF(Mannschaft!H29="h",Mannschaft!D29,)</f>
        <v>0</v>
      </c>
      <c r="E50" s="141">
        <f>IF(Mannschaft!H29="h",Mannschaft!E29,)</f>
        <v>0</v>
      </c>
      <c r="F50" s="153">
        <f>IF(Mannschaft!H29="h",Mannschaft!F29,)</f>
        <v>0</v>
      </c>
      <c r="H50" s="135">
        <v>15</v>
      </c>
    </row>
    <row r="51" spans="1:8" ht="12.75" customHeight="1">
      <c r="A51" s="139">
        <f t="shared" si="0"/>
        <v>46</v>
      </c>
      <c r="B51" s="140">
        <f>IF(Mannschaft!H48="h",Mannschaft!B48,)</f>
        <v>0</v>
      </c>
      <c r="C51" s="140">
        <f>IF(Mannschaft!H48="h",Mannschaft!C48,)</f>
        <v>0</v>
      </c>
      <c r="D51" s="141">
        <f>IF(Mannschaft!H48="h",Mannschaft!D48,)</f>
        <v>0</v>
      </c>
      <c r="E51" s="141">
        <f>IF(Mannschaft!H48="h",Mannschaft!E48,)</f>
        <v>0</v>
      </c>
      <c r="F51" s="153">
        <f>IF(Mannschaft!H48="h",Mannschaft!F48,)</f>
        <v>0</v>
      </c>
      <c r="H51" s="135">
        <v>25</v>
      </c>
    </row>
    <row r="52" spans="1:8" ht="12.75" customHeight="1">
      <c r="A52" s="139">
        <f t="shared" si="0"/>
        <v>47</v>
      </c>
      <c r="B52" s="140">
        <f>IF(Mannschaft!H79="h",Mannschaft!B79,)</f>
        <v>0</v>
      </c>
      <c r="C52" s="140">
        <f>IF(Mannschaft!H79="h",Mannschaft!C79,)</f>
        <v>0</v>
      </c>
      <c r="D52" s="141">
        <f>IF(Mannschaft!H79="h",Mannschaft!D79,)</f>
        <v>0</v>
      </c>
      <c r="E52" s="141">
        <f>IF(Mannschaft!H79="h",Mannschaft!E79,)</f>
        <v>0</v>
      </c>
      <c r="F52" s="153">
        <f>IF(Mannschaft!H79="h",Mannschaft!F79,)</f>
        <v>0</v>
      </c>
      <c r="H52" s="135">
        <v>44</v>
      </c>
    </row>
    <row r="53" spans="1:8" ht="12.75" customHeight="1" thickBot="1">
      <c r="A53" s="139">
        <f t="shared" si="0"/>
        <v>48</v>
      </c>
      <c r="B53" s="144">
        <f>IF(Mannschaft!H84="h",Mannschaft!B84,)</f>
        <v>0</v>
      </c>
      <c r="C53" s="144">
        <f>IF(Mannschaft!H84="h",Mannschaft!C84,)</f>
        <v>0</v>
      </c>
      <c r="D53" s="145">
        <f>IF(Mannschaft!H84="h",Mannschaft!D84,)</f>
        <v>0</v>
      </c>
      <c r="E53" s="145">
        <f>IF(Mannschaft!H84="h",Mannschaft!E84,)</f>
        <v>0</v>
      </c>
      <c r="F53" s="154">
        <f>IF(Mannschaft!H84="h",Mannschaft!F84,)</f>
        <v>0</v>
      </c>
      <c r="H53" s="135">
        <v>46</v>
      </c>
    </row>
    <row r="54" ht="12.75" customHeight="1"/>
    <row r="55" ht="12.75" customHeight="1"/>
  </sheetData>
  <mergeCells count="3">
    <mergeCell ref="A3:F3"/>
    <mergeCell ref="A1:F1"/>
    <mergeCell ref="A2:F2"/>
  </mergeCells>
  <conditionalFormatting sqref="D6:D53">
    <cfRule type="cellIs" priority="1" dxfId="4" operator="greaterThanOrEqual" stopIfTrue="1">
      <formula>300</formula>
    </cfRule>
  </conditionalFormatting>
  <conditionalFormatting sqref="E6:E53">
    <cfRule type="cellIs" priority="2" dxfId="3" operator="greaterThanOrEqual" stopIfTrue="1">
      <formula>150</formula>
    </cfRule>
  </conditionalFormatting>
  <conditionalFormatting sqref="F6:F53">
    <cfRule type="cellIs" priority="3" dxfId="2" operator="greaterThanOrEqual" stopIfTrue="1">
      <formula>500</formula>
    </cfRule>
    <cfRule type="cellIs" priority="4" dxfId="0" operator="greaterThanOrEqual" stopIfTrue="1">
      <formula>450</formula>
    </cfRule>
    <cfRule type="cellIs" priority="5" dxfId="1" operator="greaterThanOrEqual" stopIfTrue="1">
      <formula>400</formula>
    </cfRule>
  </conditionalFormatting>
  <printOptions horizontalCentered="1"/>
  <pageMargins left="0.7874015748031497" right="0.7874015748031497" top="0.7874015748031497" bottom="0.984251968503937" header="0.3937007874015748" footer="0.3937007874015748"/>
  <pageSetup fitToHeight="1" fitToWidth="1" horizontalDpi="360" verticalDpi="36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H53"/>
  <sheetViews>
    <sheetView showZeros="0" workbookViewId="0" topLeftCell="A1">
      <pane ySplit="5" topLeftCell="BM6" activePane="bottomLeft" state="frozen"/>
      <selection pane="topLeft" activeCell="A2" sqref="A2:G2"/>
      <selection pane="bottomLeft" activeCell="A1" sqref="A1:F1"/>
    </sheetView>
  </sheetViews>
  <sheetFormatPr defaultColWidth="11.421875" defaultRowHeight="12.75"/>
  <cols>
    <col min="1" max="1" width="3.57421875" style="135" customWidth="1"/>
    <col min="2" max="2" width="28.421875" style="0" customWidth="1"/>
    <col min="3" max="3" width="26.140625" style="0" customWidth="1"/>
    <col min="4" max="6" width="10.7109375" style="135" customWidth="1"/>
    <col min="7" max="7" width="8.7109375" style="0" customWidth="1"/>
    <col min="8" max="8" width="8.00390625" style="135" customWidth="1"/>
  </cols>
  <sheetData>
    <row r="1" spans="1:8" s="2" customFormat="1" ht="19.5" customHeight="1">
      <c r="A1" s="225" t="s">
        <v>112</v>
      </c>
      <c r="B1" s="225"/>
      <c r="C1" s="225"/>
      <c r="D1" s="225"/>
      <c r="E1" s="225"/>
      <c r="F1" s="225"/>
      <c r="H1" s="1"/>
    </row>
    <row r="2" spans="1:8" s="2" customFormat="1" ht="19.5" customHeight="1">
      <c r="A2" s="226" t="s">
        <v>105</v>
      </c>
      <c r="B2" s="226"/>
      <c r="C2" s="226"/>
      <c r="D2" s="226"/>
      <c r="E2" s="226"/>
      <c r="F2" s="226"/>
      <c r="H2" s="1"/>
    </row>
    <row r="3" spans="1:8" s="2" customFormat="1" ht="19.5" customHeight="1">
      <c r="A3" s="229" t="s">
        <v>111</v>
      </c>
      <c r="B3" s="229"/>
      <c r="C3" s="229"/>
      <c r="D3" s="229"/>
      <c r="E3" s="229"/>
      <c r="F3" s="229"/>
      <c r="H3" s="1"/>
    </row>
    <row r="4" spans="1:8" s="2" customFormat="1" ht="6" customHeight="1" thickBot="1">
      <c r="A4" s="2">
        <v>0</v>
      </c>
      <c r="B4" s="3"/>
      <c r="C4" s="3"/>
      <c r="D4" s="1"/>
      <c r="E4" s="1"/>
      <c r="F4" s="1"/>
      <c r="H4" s="1"/>
    </row>
    <row r="5" spans="1:8" s="137" customFormat="1" ht="13.5" thickBot="1">
      <c r="A5" s="148" t="s">
        <v>107</v>
      </c>
      <c r="B5" s="149" t="s">
        <v>99</v>
      </c>
      <c r="C5" s="149" t="s">
        <v>100</v>
      </c>
      <c r="D5" s="149" t="s">
        <v>101</v>
      </c>
      <c r="E5" s="149" t="s">
        <v>108</v>
      </c>
      <c r="F5" s="150" t="s">
        <v>103</v>
      </c>
      <c r="G5" s="136"/>
      <c r="H5" s="155"/>
    </row>
    <row r="6" spans="1:8" ht="12.75" customHeight="1">
      <c r="A6" s="146">
        <f>A4+1</f>
        <v>1</v>
      </c>
      <c r="B6" s="147" t="str">
        <f>IF(Mannschaft!H21="d",Mannschaft!B21,)</f>
        <v>PIMPERL Elisabeth</v>
      </c>
      <c r="C6" s="147" t="str">
        <f>IF(Mannschaft!H21="d",Mannschaft!C21,)</f>
        <v>HAUPTKLÄRANLAGE WIEN</v>
      </c>
      <c r="D6" s="151">
        <f>IF(Mannschaft!H21="d",Mannschaft!D21,)</f>
        <v>301</v>
      </c>
      <c r="E6" s="151">
        <f>IF(Mannschaft!H21="d",Mannschaft!E21,)</f>
        <v>156</v>
      </c>
      <c r="F6" s="152">
        <f>IF(Mannschaft!H21="d",Mannschaft!F21,)</f>
        <v>457</v>
      </c>
      <c r="H6" s="135">
        <v>10</v>
      </c>
    </row>
    <row r="7" spans="1:8" ht="12.75">
      <c r="A7" s="139">
        <f aca="true" t="shared" si="0" ref="A7:A30">A6+1</f>
        <v>2</v>
      </c>
      <c r="B7" s="140" t="str">
        <f>IF(Mannschaft!H84="d",Mannschaft!B84,)</f>
        <v>HABERL Petra</v>
      </c>
      <c r="C7" s="140" t="str">
        <f>IF(Mannschaft!H84="d",Mannschaft!C84,)</f>
        <v>WIENSTROM BGS</v>
      </c>
      <c r="D7" s="141">
        <f>IF(Mannschaft!H84="d",Mannschaft!D84,)</f>
        <v>296</v>
      </c>
      <c r="E7" s="141">
        <f>IF(Mannschaft!H84="d",Mannschaft!E84,)</f>
        <v>148</v>
      </c>
      <c r="F7" s="153">
        <f>IF(Mannschaft!H84="d",Mannschaft!F84,)</f>
        <v>444</v>
      </c>
      <c r="H7" s="135">
        <v>46</v>
      </c>
    </row>
    <row r="8" spans="1:8" ht="12.75" customHeight="1">
      <c r="A8" s="139">
        <f t="shared" si="0"/>
        <v>3</v>
      </c>
      <c r="B8" s="140" t="str">
        <f>IF(Mannschaft!H51="d",Mannschaft!B51,)</f>
        <v>RISCHANEK Monika</v>
      </c>
      <c r="C8" s="140" t="str">
        <f>IF(Mannschaft!H51="d",Mannschaft!C51,)</f>
        <v>HAUPTKLÄRANLAGE WIEN</v>
      </c>
      <c r="D8" s="141">
        <f>IF(Mannschaft!H51="d",Mannschaft!D51,)</f>
        <v>294</v>
      </c>
      <c r="E8" s="141">
        <f>IF(Mannschaft!H51="d",Mannschaft!E51,)</f>
        <v>143</v>
      </c>
      <c r="F8" s="153">
        <f>IF(Mannschaft!H51="d",Mannschaft!F51,)</f>
        <v>437</v>
      </c>
      <c r="H8" s="135">
        <v>28</v>
      </c>
    </row>
    <row r="9" spans="1:8" ht="12.75" customHeight="1">
      <c r="A9" s="139">
        <f t="shared" si="0"/>
        <v>4</v>
      </c>
      <c r="B9" s="140" t="str">
        <f>IF(Mannschaft!H42="d",Mannschaft!B42,)</f>
        <v>BROZEK Sonja</v>
      </c>
      <c r="C9" s="140" t="str">
        <f>IF(Mannschaft!H42="d",Mannschaft!C42,)</f>
        <v>NXP - SOUND SOLUTIONS</v>
      </c>
      <c r="D9" s="141">
        <f>IF(Mannschaft!H42="d",Mannschaft!D42,)</f>
        <v>299</v>
      </c>
      <c r="E9" s="141">
        <f>IF(Mannschaft!H42="d",Mannschaft!E42,)</f>
        <v>116</v>
      </c>
      <c r="F9" s="153">
        <f>IF(Mannschaft!H42="d",Mannschaft!F42,)</f>
        <v>415</v>
      </c>
      <c r="H9" s="135">
        <v>22</v>
      </c>
    </row>
    <row r="10" spans="1:8" ht="12.75" customHeight="1">
      <c r="A10" s="139">
        <f t="shared" si="0"/>
        <v>5</v>
      </c>
      <c r="B10" s="140" t="str">
        <f>IF(Mannschaft!H13="d",Mannschaft!B13,)</f>
        <v>KOVAR Michaela</v>
      </c>
      <c r="C10" s="140" t="str">
        <f>IF(Mannschaft!H13="d",Mannschaft!C13,)</f>
        <v>WIENSTROM DION</v>
      </c>
      <c r="D10" s="141">
        <f>IF(Mannschaft!H13="d",Mannschaft!D13,)</f>
        <v>280</v>
      </c>
      <c r="E10" s="141">
        <f>IF(Mannschaft!H13="d",Mannschaft!E13,)</f>
        <v>132</v>
      </c>
      <c r="F10" s="153">
        <f>IF(Mannschaft!H13="d",Mannschaft!F13,)</f>
        <v>412</v>
      </c>
      <c r="H10" s="135">
        <v>5</v>
      </c>
    </row>
    <row r="11" spans="1:8" ht="12.75">
      <c r="A11" s="139">
        <f t="shared" si="0"/>
        <v>6</v>
      </c>
      <c r="B11" s="140" t="str">
        <f>IF(Mannschaft!H79="d",Mannschaft!B79,)</f>
        <v>RATH Karin</v>
      </c>
      <c r="C11" s="140" t="str">
        <f>IF(Mannschaft!H79="d",Mannschaft!C79,)</f>
        <v>SKV PSK</v>
      </c>
      <c r="D11" s="141">
        <f>IF(Mannschaft!H79="d",Mannschaft!D79,)</f>
        <v>274</v>
      </c>
      <c r="E11" s="141">
        <f>IF(Mannschaft!H79="d",Mannschaft!E79,)</f>
        <v>133</v>
      </c>
      <c r="F11" s="153">
        <f>IF(Mannschaft!H79="d",Mannschaft!F79,)</f>
        <v>407</v>
      </c>
      <c r="H11" s="135">
        <v>44</v>
      </c>
    </row>
    <row r="12" spans="1:8" ht="12.75" customHeight="1">
      <c r="A12" s="139">
        <f t="shared" si="0"/>
        <v>7</v>
      </c>
      <c r="B12" s="140" t="str">
        <f>IF(Mannschaft!H29="d",Mannschaft!B29,)</f>
        <v>SCHICKER Maria</v>
      </c>
      <c r="C12" s="140" t="str">
        <f>IF(Mannschaft!H29="d",Mannschaft!C29,)</f>
        <v>WIENSTROM BGS</v>
      </c>
      <c r="D12" s="141">
        <f>IF(Mannschaft!H29="d",Mannschaft!D29,)</f>
        <v>286</v>
      </c>
      <c r="E12" s="141">
        <f>IF(Mannschaft!H29="d",Mannschaft!E29,)</f>
        <v>115</v>
      </c>
      <c r="F12" s="153">
        <f>IF(Mannschaft!H29="d",Mannschaft!F29,)</f>
        <v>401</v>
      </c>
      <c r="H12" s="135">
        <v>15</v>
      </c>
    </row>
    <row r="13" spans="1:8" ht="12.75" customHeight="1">
      <c r="A13" s="139">
        <f t="shared" si="0"/>
        <v>8</v>
      </c>
      <c r="B13" s="140" t="str">
        <f>IF(Mannschaft!H8="d",Mannschaft!B8,)</f>
        <v>SEPER Karin</v>
      </c>
      <c r="C13" s="140" t="str">
        <f>IF(Mannschaft!H8="d",Mannschaft!C8,)</f>
        <v>WIENSTROM BGS</v>
      </c>
      <c r="D13" s="141">
        <f>IF(Mannschaft!H8="d",Mannschaft!D8,)</f>
        <v>293</v>
      </c>
      <c r="E13" s="141">
        <f>IF(Mannschaft!H8="d",Mannschaft!E8,)</f>
        <v>104</v>
      </c>
      <c r="F13" s="153">
        <f>IF(Mannschaft!H8="d",Mannschaft!F8,)</f>
        <v>397</v>
      </c>
      <c r="G13" s="138"/>
      <c r="H13" s="135">
        <v>3</v>
      </c>
    </row>
    <row r="14" spans="1:8" ht="12.75" customHeight="1">
      <c r="A14" s="139">
        <f t="shared" si="0"/>
        <v>9</v>
      </c>
      <c r="B14" s="140" t="str">
        <f>IF(Mannschaft!H36="d",Mannschaft!B36,)</f>
        <v>THÜRINGER Carol-Ann</v>
      </c>
      <c r="C14" s="140" t="str">
        <f>IF(Mannschaft!H36="d",Mannschaft!C36,)</f>
        <v>ESV OeNB</v>
      </c>
      <c r="D14" s="141">
        <f>IF(Mannschaft!H36="d",Mannschaft!D36,)</f>
        <v>286</v>
      </c>
      <c r="E14" s="141">
        <f>IF(Mannschaft!H36="d",Mannschaft!E36,)</f>
        <v>105</v>
      </c>
      <c r="F14" s="153">
        <f>IF(Mannschaft!H36="d",Mannschaft!F36,)</f>
        <v>391</v>
      </c>
      <c r="H14" s="135">
        <v>19</v>
      </c>
    </row>
    <row r="15" spans="1:8" ht="12.75">
      <c r="A15" s="139">
        <f t="shared" si="0"/>
        <v>10</v>
      </c>
      <c r="B15" s="140" t="str">
        <f>IF(Mannschaft!H78="d",Mannschaft!B78,)</f>
        <v>KLOIBER Doris</v>
      </c>
      <c r="C15" s="140" t="str">
        <f>IF(Mannschaft!H78="d",Mannschaft!C78,)</f>
        <v>ESV OeNB</v>
      </c>
      <c r="D15" s="141">
        <f>IF(Mannschaft!H78="d",Mannschaft!D78,)</f>
        <v>281</v>
      </c>
      <c r="E15" s="141">
        <f>IF(Mannschaft!H78="d",Mannschaft!E78,)</f>
        <v>93</v>
      </c>
      <c r="F15" s="153">
        <f>IF(Mannschaft!H78="d",Mannschaft!F78,)</f>
        <v>374</v>
      </c>
      <c r="H15" s="135">
        <v>43</v>
      </c>
    </row>
    <row r="16" spans="1:8" ht="12.75">
      <c r="A16" s="139">
        <f t="shared" si="0"/>
        <v>11</v>
      </c>
      <c r="B16" s="140" t="str">
        <f>IF(Mannschaft!H71="d",Mannschaft!B71,)</f>
        <v>KRAUS Elisabeth</v>
      </c>
      <c r="C16" s="140" t="str">
        <f>IF(Mannschaft!H71="d",Mannschaft!C71,)</f>
        <v>KC WIEN SÜD/OST</v>
      </c>
      <c r="D16" s="141">
        <f>IF(Mannschaft!H71="d",Mannschaft!D71,)</f>
        <v>247</v>
      </c>
      <c r="E16" s="141">
        <f>IF(Mannschaft!H71="d",Mannschaft!E71,)</f>
        <v>117</v>
      </c>
      <c r="F16" s="153">
        <f>IF(Mannschaft!H71="d",Mannschaft!F71,)</f>
        <v>364</v>
      </c>
      <c r="H16" s="135">
        <v>39</v>
      </c>
    </row>
    <row r="17" spans="1:8" ht="12.75">
      <c r="A17" s="139">
        <f t="shared" si="0"/>
        <v>12</v>
      </c>
      <c r="B17" s="140" t="str">
        <f>IF(Mannschaft!H83="d",Mannschaft!B83,)</f>
        <v>KODERHOLD Rudolfine</v>
      </c>
      <c r="C17" s="140" t="str">
        <f>IF(Mannschaft!H83="d",Mannschaft!C83,)</f>
        <v>SKV PSK</v>
      </c>
      <c r="D17" s="141">
        <f>IF(Mannschaft!H83="d",Mannschaft!D83,)</f>
        <v>270</v>
      </c>
      <c r="E17" s="141">
        <f>IF(Mannschaft!H83="d",Mannschaft!E83,)</f>
        <v>87</v>
      </c>
      <c r="F17" s="153">
        <f>IF(Mannschaft!H83="d",Mannschaft!F83,)</f>
        <v>357</v>
      </c>
      <c r="H17" s="135">
        <v>45</v>
      </c>
    </row>
    <row r="18" spans="1:8" ht="12.75" customHeight="1">
      <c r="A18" s="139">
        <f t="shared" si="0"/>
        <v>13</v>
      </c>
      <c r="B18" s="140" t="str">
        <f>IF(Mannschaft!H48="d",Mannschaft!B48,)</f>
        <v>ZIEGLER Christine</v>
      </c>
      <c r="C18" s="140" t="str">
        <f>IF(Mannschaft!H48="d",Mannschaft!C48,)</f>
        <v>KC WIEN SÜD/OST</v>
      </c>
      <c r="D18" s="141">
        <f>IF(Mannschaft!H48="d",Mannschaft!D48,)</f>
        <v>225</v>
      </c>
      <c r="E18" s="141">
        <f>IF(Mannschaft!H48="d",Mannschaft!E48,)</f>
        <v>93</v>
      </c>
      <c r="F18" s="153">
        <f>IF(Mannschaft!H48="d",Mannschaft!F48,)</f>
        <v>318</v>
      </c>
      <c r="H18" s="135">
        <v>25</v>
      </c>
    </row>
    <row r="19" spans="1:8" ht="12.75" customHeight="1">
      <c r="A19" s="139">
        <f t="shared" si="0"/>
        <v>14</v>
      </c>
      <c r="B19" s="140" t="str">
        <f>IF(Mannschaft!H55="d",Mannschaft!B55,)</f>
        <v>SOMMER Eveline</v>
      </c>
      <c r="C19" s="140" t="str">
        <f>IF(Mannschaft!H55="d",Mannschaft!C55,)</f>
        <v>KC WIEN SÜD/OST</v>
      </c>
      <c r="D19" s="141">
        <f>IF(Mannschaft!H55="d",Mannschaft!D55,)</f>
        <v>227</v>
      </c>
      <c r="E19" s="141">
        <f>IF(Mannschaft!H55="d",Mannschaft!E55,)</f>
        <v>88</v>
      </c>
      <c r="F19" s="153">
        <f>IF(Mannschaft!H55="d",Mannschaft!F55,)</f>
        <v>315</v>
      </c>
      <c r="H19" s="135">
        <v>29</v>
      </c>
    </row>
    <row r="20" spans="1:8" ht="13.5" thickBot="1">
      <c r="A20" s="143">
        <f t="shared" si="0"/>
        <v>15</v>
      </c>
      <c r="B20" s="144" t="str">
        <f>IF(Mannschaft!H62="d",Mannschaft!B62,)</f>
        <v>ROTT Daniela</v>
      </c>
      <c r="C20" s="144" t="str">
        <f>IF(Mannschaft!H62="d",Mannschaft!C62,)</f>
        <v>ESV OeNB</v>
      </c>
      <c r="D20" s="145">
        <f>IF(Mannschaft!H62="d",Mannschaft!D62,)</f>
        <v>233</v>
      </c>
      <c r="E20" s="145">
        <f>IF(Mannschaft!H62="d",Mannschaft!E62,)</f>
        <v>78</v>
      </c>
      <c r="F20" s="154">
        <f>IF(Mannschaft!H62="d",Mannschaft!F62,)</f>
        <v>311</v>
      </c>
      <c r="H20" s="135">
        <v>33</v>
      </c>
    </row>
    <row r="21" spans="1:8" ht="12.75" customHeight="1">
      <c r="A21" s="180">
        <f t="shared" si="0"/>
        <v>16</v>
      </c>
      <c r="B21" s="181">
        <f>IF(Mannschaft!H49="d",Mannschaft!B49,)</f>
        <v>0</v>
      </c>
      <c r="C21" s="181">
        <f>IF(Mannschaft!H49="d",Mannschaft!C49,)</f>
        <v>0</v>
      </c>
      <c r="D21" s="182">
        <f>IF(Mannschaft!H49="d",Mannschaft!D49,)</f>
        <v>0</v>
      </c>
      <c r="E21" s="182">
        <f>IF(Mannschaft!H49="d",Mannschaft!E49,)</f>
        <v>0</v>
      </c>
      <c r="F21" s="183">
        <f>IF(Mannschaft!H49="d",Mannschaft!F49,)</f>
        <v>0</v>
      </c>
      <c r="H21" s="135">
        <v>26</v>
      </c>
    </row>
    <row r="22" spans="1:8" ht="12.75">
      <c r="A22" s="139">
        <f t="shared" si="0"/>
        <v>17</v>
      </c>
      <c r="B22" s="140">
        <f>IF(Mannschaft!H70="d",Mannschaft!B70,)</f>
        <v>0</v>
      </c>
      <c r="C22" s="140">
        <f>IF(Mannschaft!H70="d",Mannschaft!C70,)</f>
        <v>0</v>
      </c>
      <c r="D22" s="141">
        <f>IF(Mannschaft!H70="d",Mannschaft!D70,)</f>
        <v>0</v>
      </c>
      <c r="E22" s="141">
        <f>IF(Mannschaft!H70="d",Mannschaft!E70,)</f>
        <v>0</v>
      </c>
      <c r="F22" s="153">
        <f>IF(Mannschaft!H70="d",Mannschaft!F70,)</f>
        <v>0</v>
      </c>
      <c r="H22" s="135">
        <v>38</v>
      </c>
    </row>
    <row r="23" spans="1:8" ht="12.75" customHeight="1">
      <c r="A23" s="139">
        <f t="shared" si="0"/>
        <v>18</v>
      </c>
      <c r="B23" s="140">
        <f>IF(Mannschaft!H41="d",Mannschaft!B41,)</f>
        <v>0</v>
      </c>
      <c r="C23" s="140">
        <f>IF(Mannschaft!H41="d",Mannschaft!C41,)</f>
        <v>0</v>
      </c>
      <c r="D23" s="141">
        <f>IF(Mannschaft!H41="d",Mannschaft!D41,)</f>
        <v>0</v>
      </c>
      <c r="E23" s="141">
        <f>IF(Mannschaft!H41="d",Mannschaft!E41,)</f>
        <v>0</v>
      </c>
      <c r="F23" s="153">
        <f>IF(Mannschaft!H41="d",Mannschaft!F41,)</f>
        <v>0</v>
      </c>
      <c r="H23" s="135">
        <v>21</v>
      </c>
    </row>
    <row r="24" spans="1:8" ht="12.75">
      <c r="A24" s="139">
        <f t="shared" si="0"/>
        <v>19</v>
      </c>
      <c r="B24" s="140">
        <f>IF(Mannschaft!H65="d",Mannschaft!B65,)</f>
        <v>0</v>
      </c>
      <c r="C24" s="140">
        <f>IF(Mannschaft!H65="d",Mannschaft!C65,)</f>
        <v>0</v>
      </c>
      <c r="D24" s="141">
        <f>IF(Mannschaft!H65="d",Mannschaft!D65,)</f>
        <v>0</v>
      </c>
      <c r="E24" s="141">
        <f>IF(Mannschaft!H65="d",Mannschaft!E65,)</f>
        <v>0</v>
      </c>
      <c r="F24" s="153">
        <f>IF(Mannschaft!H65="d",Mannschaft!F65,)</f>
        <v>0</v>
      </c>
      <c r="H24" s="135">
        <v>36</v>
      </c>
    </row>
    <row r="25" spans="1:8" ht="12.75" customHeight="1">
      <c r="A25" s="139">
        <f t="shared" si="0"/>
        <v>20</v>
      </c>
      <c r="B25" s="140">
        <f>IF(Mannschaft!H15="d",Mannschaft!B15,)</f>
        <v>0</v>
      </c>
      <c r="C25" s="140">
        <f>IF(Mannschaft!H15="d",Mannschaft!C15,)</f>
        <v>0</v>
      </c>
      <c r="D25" s="141">
        <f>IF(Mannschaft!H15="d",Mannschaft!D15,)</f>
        <v>0</v>
      </c>
      <c r="E25" s="141">
        <f>IF(Mannschaft!H15="d",Mannschaft!E15,)</f>
        <v>0</v>
      </c>
      <c r="F25" s="153">
        <f>IF(Mannschaft!H15="d",Mannschaft!F15,)</f>
        <v>0</v>
      </c>
      <c r="H25" s="135">
        <v>7</v>
      </c>
    </row>
    <row r="26" spans="1:8" ht="12.75" customHeight="1">
      <c r="A26" s="139">
        <f t="shared" si="0"/>
        <v>21</v>
      </c>
      <c r="B26" s="140">
        <f>IF(Mannschaft!H22="d",Mannschaft!B22,)</f>
        <v>0</v>
      </c>
      <c r="C26" s="140">
        <f>IF(Mannschaft!H22="d",Mannschaft!C22,)</f>
        <v>0</v>
      </c>
      <c r="D26" s="141">
        <f>IF(Mannschaft!H22="d",Mannschaft!D22,)</f>
        <v>0</v>
      </c>
      <c r="E26" s="141">
        <f>IF(Mannschaft!H22="d",Mannschaft!E22,)</f>
        <v>0</v>
      </c>
      <c r="F26" s="153">
        <f>IF(Mannschaft!H22="d",Mannschaft!F22,)</f>
        <v>0</v>
      </c>
      <c r="H26" s="135">
        <v>11</v>
      </c>
    </row>
    <row r="27" spans="1:8" ht="12.75">
      <c r="A27" s="139">
        <f t="shared" si="0"/>
        <v>22</v>
      </c>
      <c r="B27" s="140">
        <f>IF(Mannschaft!H64="d",Mannschaft!B64,)</f>
        <v>0</v>
      </c>
      <c r="C27" s="140">
        <f>IF(Mannschaft!H64="d",Mannschaft!C64,)</f>
        <v>0</v>
      </c>
      <c r="D27" s="141">
        <f>IF(Mannschaft!H64="d",Mannschaft!D64,)</f>
        <v>0</v>
      </c>
      <c r="E27" s="141">
        <f>IF(Mannschaft!H64="d",Mannschaft!E64,)</f>
        <v>0</v>
      </c>
      <c r="F27" s="153">
        <f>IF(Mannschaft!H64="d",Mannschaft!F64,)</f>
        <v>0</v>
      </c>
      <c r="H27" s="135">
        <v>35</v>
      </c>
    </row>
    <row r="28" spans="1:8" ht="12.75">
      <c r="A28" s="139">
        <f t="shared" si="0"/>
        <v>23</v>
      </c>
      <c r="B28" s="140">
        <f>IF(Mannschaft!H57="d",Mannschaft!B57,)</f>
        <v>0</v>
      </c>
      <c r="C28" s="140">
        <f>IF(Mannschaft!H57="d",Mannschaft!C57,)</f>
        <v>0</v>
      </c>
      <c r="D28" s="141">
        <f>IF(Mannschaft!H57="d",Mannschaft!D57,)</f>
        <v>0</v>
      </c>
      <c r="E28" s="141">
        <f>IF(Mannschaft!H57="d",Mannschaft!E57,)</f>
        <v>0</v>
      </c>
      <c r="F28" s="153">
        <f>IF(Mannschaft!H57="d",Mannschaft!F57,)</f>
        <v>0</v>
      </c>
      <c r="H28" s="135">
        <v>31</v>
      </c>
    </row>
    <row r="29" spans="1:8" ht="12.75">
      <c r="A29" s="139">
        <f t="shared" si="0"/>
        <v>24</v>
      </c>
      <c r="B29" s="140">
        <f>IF(Mannschaft!H76="d",Mannschaft!B76,)</f>
        <v>0</v>
      </c>
      <c r="C29" s="140">
        <f>IF(Mannschaft!H76="d",Mannschaft!C76,)</f>
        <v>0</v>
      </c>
      <c r="D29" s="141">
        <f>IF(Mannschaft!H76="d",Mannschaft!D76,)</f>
        <v>0</v>
      </c>
      <c r="E29" s="141">
        <f>IF(Mannschaft!H76="d",Mannschaft!E76,)</f>
        <v>0</v>
      </c>
      <c r="F29" s="153">
        <f>IF(Mannschaft!H76="d",Mannschaft!F76,)</f>
        <v>0</v>
      </c>
      <c r="H29" s="135">
        <v>41</v>
      </c>
    </row>
    <row r="30" spans="1:8" ht="12.75" customHeight="1">
      <c r="A30" s="139">
        <f t="shared" si="0"/>
        <v>25</v>
      </c>
      <c r="B30" s="140">
        <f>IF(Mannschaft!H34="d",Mannschaft!B34,)</f>
        <v>0</v>
      </c>
      <c r="C30" s="140">
        <f>IF(Mannschaft!H34="d",Mannschaft!C34,)</f>
        <v>0</v>
      </c>
      <c r="D30" s="141">
        <f>IF(Mannschaft!H34="d",Mannschaft!D34,)</f>
        <v>0</v>
      </c>
      <c r="E30" s="141">
        <f>IF(Mannschaft!H34="d",Mannschaft!E34,)</f>
        <v>0</v>
      </c>
      <c r="F30" s="153">
        <f>IF(Mannschaft!H34="d",Mannschaft!F34,)</f>
        <v>0</v>
      </c>
      <c r="H30" s="135">
        <v>17</v>
      </c>
    </row>
    <row r="31" spans="1:8" ht="12.75" customHeight="1">
      <c r="A31" s="139">
        <f>A29+1</f>
        <v>25</v>
      </c>
      <c r="B31" s="140">
        <f>IF(Mannschaft!H6="d",Mannschaft!B6,)</f>
        <v>0</v>
      </c>
      <c r="C31" s="140">
        <f>IF(Mannschaft!H6="d",Mannschaft!C6,)</f>
        <v>0</v>
      </c>
      <c r="D31" s="141">
        <f>IF(Mannschaft!H6="d",Mannschaft!D6,)</f>
        <v>0</v>
      </c>
      <c r="E31" s="141">
        <f>IF(Mannschaft!H6="d",Mannschaft!E6,)</f>
        <v>0</v>
      </c>
      <c r="F31" s="153">
        <f>IF(Mannschaft!H6="d",Mannschaft!F6,)</f>
        <v>0</v>
      </c>
      <c r="G31" s="138"/>
      <c r="H31" s="135">
        <v>1</v>
      </c>
    </row>
    <row r="32" spans="1:8" ht="12.75" customHeight="1">
      <c r="A32" s="139">
        <f aca="true" t="shared" si="1" ref="A32:A53">A31+1</f>
        <v>26</v>
      </c>
      <c r="B32" s="140">
        <f>IF(Mannschaft!H7="d",Mannschaft!B7,)</f>
        <v>0</v>
      </c>
      <c r="C32" s="140">
        <f>IF(Mannschaft!H7="d",Mannschaft!C7,)</f>
        <v>0</v>
      </c>
      <c r="D32" s="141">
        <f>IF(Mannschaft!H7="d",Mannschaft!D7,)</f>
        <v>0</v>
      </c>
      <c r="E32" s="141">
        <f>IF(Mannschaft!H7="d",Mannschaft!E7,)</f>
        <v>0</v>
      </c>
      <c r="F32" s="153">
        <f>IF(Mannschaft!H7="d",Mannschaft!F7,)</f>
        <v>0</v>
      </c>
      <c r="G32" s="138"/>
      <c r="H32" s="135">
        <v>2</v>
      </c>
    </row>
    <row r="33" spans="1:8" ht="12.75" customHeight="1">
      <c r="A33" s="139">
        <f t="shared" si="1"/>
        <v>27</v>
      </c>
      <c r="B33" s="140">
        <f>IF(Mannschaft!H9="d",Mannschaft!B9,)</f>
        <v>0</v>
      </c>
      <c r="C33" s="140">
        <f>IF(Mannschaft!H9="d",Mannschaft!C9,)</f>
        <v>0</v>
      </c>
      <c r="D33" s="141">
        <f>IF(Mannschaft!H9="d",Mannschaft!D9,)</f>
        <v>0</v>
      </c>
      <c r="E33" s="141">
        <f>IF(Mannschaft!H9="d",Mannschaft!E9,)</f>
        <v>0</v>
      </c>
      <c r="F33" s="153">
        <f>IF(Mannschaft!H9="d",Mannschaft!F9,)</f>
        <v>0</v>
      </c>
      <c r="G33" s="138"/>
      <c r="H33" s="135">
        <v>4</v>
      </c>
    </row>
    <row r="34" spans="1:8" ht="12.75" customHeight="1">
      <c r="A34" s="139">
        <f t="shared" si="1"/>
        <v>28</v>
      </c>
      <c r="B34" s="140">
        <f>IF(Mannschaft!H14="d",Mannschaft!B14,)</f>
        <v>0</v>
      </c>
      <c r="C34" s="140">
        <f>IF(Mannschaft!H14="d",Mannschaft!C14,)</f>
        <v>0</v>
      </c>
      <c r="D34" s="141">
        <f>IF(Mannschaft!H14="d",Mannschaft!D14,)</f>
        <v>0</v>
      </c>
      <c r="E34" s="141">
        <f>IF(Mannschaft!H14="d",Mannschaft!E14,)</f>
        <v>0</v>
      </c>
      <c r="F34" s="153">
        <f>IF(Mannschaft!H14="d",Mannschaft!F14,)</f>
        <v>0</v>
      </c>
      <c r="H34" s="135">
        <v>6</v>
      </c>
    </row>
    <row r="35" spans="1:8" ht="12.75" customHeight="1">
      <c r="A35" s="139">
        <f t="shared" si="1"/>
        <v>29</v>
      </c>
      <c r="B35" s="140">
        <f>IF(Mannschaft!H16="d",Mannschaft!B16,)</f>
        <v>0</v>
      </c>
      <c r="C35" s="140">
        <f>IF(Mannschaft!H16="d",Mannschaft!C16,)</f>
        <v>0</v>
      </c>
      <c r="D35" s="141">
        <f>IF(Mannschaft!H16="d",Mannschaft!D16,)</f>
        <v>0</v>
      </c>
      <c r="E35" s="141">
        <f>IF(Mannschaft!H16="d",Mannschaft!E16,)</f>
        <v>0</v>
      </c>
      <c r="F35" s="153">
        <f>IF(Mannschaft!H16="d",Mannschaft!F16,)</f>
        <v>0</v>
      </c>
      <c r="H35" s="135">
        <v>8</v>
      </c>
    </row>
    <row r="36" spans="1:8" ht="12.75" customHeight="1">
      <c r="A36" s="139">
        <f t="shared" si="1"/>
        <v>30</v>
      </c>
      <c r="B36" s="140">
        <f>IF(Mannschaft!H20="d",Mannschaft!B20,)</f>
        <v>0</v>
      </c>
      <c r="C36" s="140">
        <f>IF(Mannschaft!H20="d",Mannschaft!C20,)</f>
        <v>0</v>
      </c>
      <c r="D36" s="141">
        <f>IF(Mannschaft!H20="d",Mannschaft!D20,)</f>
        <v>0</v>
      </c>
      <c r="E36" s="141">
        <f>IF(Mannschaft!H20="d",Mannschaft!E20,)</f>
        <v>0</v>
      </c>
      <c r="F36" s="153">
        <f>IF(Mannschaft!H20="d",Mannschaft!F20,)</f>
        <v>0</v>
      </c>
      <c r="H36" s="135">
        <v>9</v>
      </c>
    </row>
    <row r="37" spans="1:8" ht="12.75" customHeight="1">
      <c r="A37" s="139">
        <f t="shared" si="1"/>
        <v>31</v>
      </c>
      <c r="B37" s="140">
        <f>IF(Mannschaft!H23="d",Mannschaft!B23,)</f>
        <v>0</v>
      </c>
      <c r="C37" s="140">
        <f>IF(Mannschaft!H23="d",Mannschaft!C23,)</f>
        <v>0</v>
      </c>
      <c r="D37" s="141">
        <f>IF(Mannschaft!H23="d",Mannschaft!D23,)</f>
        <v>0</v>
      </c>
      <c r="E37" s="141">
        <f>IF(Mannschaft!H23="d",Mannschaft!E23,)</f>
        <v>0</v>
      </c>
      <c r="F37" s="153">
        <f>IF(Mannschaft!H23="d",Mannschaft!F23,)</f>
        <v>0</v>
      </c>
      <c r="H37" s="135">
        <v>12</v>
      </c>
    </row>
    <row r="38" spans="1:8" ht="12.75" customHeight="1">
      <c r="A38" s="139">
        <f t="shared" si="1"/>
        <v>32</v>
      </c>
      <c r="B38" s="140">
        <f>IF(Mannschaft!H27="d",Mannschaft!B27,)</f>
        <v>0</v>
      </c>
      <c r="C38" s="140">
        <f>IF(Mannschaft!H27="d",Mannschaft!C27,)</f>
        <v>0</v>
      </c>
      <c r="D38" s="141">
        <f>IF(Mannschaft!H27="d",Mannschaft!D27,)</f>
        <v>0</v>
      </c>
      <c r="E38" s="141">
        <f>IF(Mannschaft!H27="d",Mannschaft!E27,)</f>
        <v>0</v>
      </c>
      <c r="F38" s="153">
        <f>IF(Mannschaft!H27="d",Mannschaft!F27,)</f>
        <v>0</v>
      </c>
      <c r="H38" s="135">
        <v>13</v>
      </c>
    </row>
    <row r="39" spans="1:8" ht="12.75" customHeight="1">
      <c r="A39" s="139">
        <f t="shared" si="1"/>
        <v>33</v>
      </c>
      <c r="B39" s="140">
        <f>IF(Mannschaft!H28="d",Mannschaft!B28,)</f>
        <v>0</v>
      </c>
      <c r="C39" s="140">
        <f>IF(Mannschaft!H28="d",Mannschaft!C28,)</f>
        <v>0</v>
      </c>
      <c r="D39" s="141">
        <f>IF(Mannschaft!H28="d",Mannschaft!D28,)</f>
        <v>0</v>
      </c>
      <c r="E39" s="141">
        <f>IF(Mannschaft!H28="d",Mannschaft!E28,)</f>
        <v>0</v>
      </c>
      <c r="F39" s="153">
        <f>IF(Mannschaft!H28="d",Mannschaft!F28,)</f>
        <v>0</v>
      </c>
      <c r="H39" s="135">
        <v>14</v>
      </c>
    </row>
    <row r="40" spans="1:8" ht="12.75" customHeight="1">
      <c r="A40" s="139">
        <f t="shared" si="1"/>
        <v>34</v>
      </c>
      <c r="B40" s="140">
        <f>IF(Mannschaft!H30="d",Mannschaft!B30,)</f>
        <v>0</v>
      </c>
      <c r="C40" s="140">
        <f>IF(Mannschaft!H30="d",Mannschaft!C30,)</f>
        <v>0</v>
      </c>
      <c r="D40" s="141">
        <f>IF(Mannschaft!H30="d",Mannschaft!D30,)</f>
        <v>0</v>
      </c>
      <c r="E40" s="141">
        <f>IF(Mannschaft!H30="d",Mannschaft!E30,)</f>
        <v>0</v>
      </c>
      <c r="F40" s="153">
        <f>IF(Mannschaft!H30="d",Mannschaft!F30,)</f>
        <v>0</v>
      </c>
      <c r="H40" s="135">
        <v>16</v>
      </c>
    </row>
    <row r="41" spans="1:8" ht="12.75" customHeight="1">
      <c r="A41" s="139">
        <f t="shared" si="1"/>
        <v>35</v>
      </c>
      <c r="B41" s="140">
        <f>IF(Mannschaft!H35="d",Mannschaft!B35,)</f>
        <v>0</v>
      </c>
      <c r="C41" s="140">
        <f>IF(Mannschaft!H35="d",Mannschaft!C35,)</f>
        <v>0</v>
      </c>
      <c r="D41" s="141">
        <f>IF(Mannschaft!H35="d",Mannschaft!D35,)</f>
        <v>0</v>
      </c>
      <c r="E41" s="141">
        <f>IF(Mannschaft!H35="d",Mannschaft!E35,)</f>
        <v>0</v>
      </c>
      <c r="F41" s="153">
        <f>IF(Mannschaft!H35="d",Mannschaft!F35,)</f>
        <v>0</v>
      </c>
      <c r="H41" s="135">
        <v>18</v>
      </c>
    </row>
    <row r="42" spans="1:8" ht="12.75" customHeight="1">
      <c r="A42" s="139">
        <f t="shared" si="1"/>
        <v>36</v>
      </c>
      <c r="B42" s="140">
        <f>IF(Mannschaft!H37="d",Mannschaft!B37,)</f>
        <v>0</v>
      </c>
      <c r="C42" s="140">
        <f>IF(Mannschaft!H37="d",Mannschaft!C37,)</f>
        <v>0</v>
      </c>
      <c r="D42" s="141">
        <f>IF(Mannschaft!H37="d",Mannschaft!D37,)</f>
        <v>0</v>
      </c>
      <c r="E42" s="141">
        <f>IF(Mannschaft!H37="d",Mannschaft!E37,)</f>
        <v>0</v>
      </c>
      <c r="F42" s="153">
        <f>IF(Mannschaft!H37="d",Mannschaft!F37,)</f>
        <v>0</v>
      </c>
      <c r="H42" s="135">
        <v>20</v>
      </c>
    </row>
    <row r="43" spans="1:8" ht="12.75" customHeight="1">
      <c r="A43" s="139">
        <f t="shared" si="1"/>
        <v>37</v>
      </c>
      <c r="B43" s="140">
        <f>IF(Mannschaft!H43="d",Mannschaft!B43,)</f>
        <v>0</v>
      </c>
      <c r="C43" s="140">
        <f>IF(Mannschaft!H43="d",Mannschaft!C43,)</f>
        <v>0</v>
      </c>
      <c r="D43" s="141">
        <f>IF(Mannschaft!H43="d",Mannschaft!D43,)</f>
        <v>0</v>
      </c>
      <c r="E43" s="141">
        <f>IF(Mannschaft!H43="d",Mannschaft!E43,)</f>
        <v>0</v>
      </c>
      <c r="F43" s="153">
        <f>IF(Mannschaft!H43="d",Mannschaft!F43,)</f>
        <v>0</v>
      </c>
      <c r="H43" s="135">
        <v>23</v>
      </c>
    </row>
    <row r="44" spans="1:8" ht="12.75" customHeight="1">
      <c r="A44" s="139">
        <f t="shared" si="1"/>
        <v>38</v>
      </c>
      <c r="B44" s="140">
        <f>IF(Mannschaft!H44="d",Mannschaft!B44,)</f>
        <v>0</v>
      </c>
      <c r="C44" s="140">
        <f>IF(Mannschaft!H44="d",Mannschaft!C44,)</f>
        <v>0</v>
      </c>
      <c r="D44" s="141">
        <f>IF(Mannschaft!H44="d",Mannschaft!D44,)</f>
        <v>0</v>
      </c>
      <c r="E44" s="141">
        <f>IF(Mannschaft!H44="d",Mannschaft!E44,)</f>
        <v>0</v>
      </c>
      <c r="F44" s="153">
        <f>IF(Mannschaft!H44="d",Mannschaft!F44,)</f>
        <v>0</v>
      </c>
      <c r="H44" s="135">
        <v>24</v>
      </c>
    </row>
    <row r="45" spans="1:8" ht="12.75" customHeight="1">
      <c r="A45" s="139">
        <f t="shared" si="1"/>
        <v>39</v>
      </c>
      <c r="B45" s="140">
        <f>IF(Mannschaft!H50="d",Mannschaft!B50,)</f>
        <v>0</v>
      </c>
      <c r="C45" s="140">
        <f>IF(Mannschaft!H50="d",Mannschaft!C50,)</f>
        <v>0</v>
      </c>
      <c r="D45" s="141">
        <f>IF(Mannschaft!H50="d",Mannschaft!D50,)</f>
        <v>0</v>
      </c>
      <c r="E45" s="141">
        <f>IF(Mannschaft!H50="d",Mannschaft!E50,)</f>
        <v>0</v>
      </c>
      <c r="F45" s="153">
        <f>IF(Mannschaft!H50="d",Mannschaft!F50,)</f>
        <v>0</v>
      </c>
      <c r="H45" s="135">
        <v>27</v>
      </c>
    </row>
    <row r="46" spans="1:8" ht="12.75">
      <c r="A46" s="139">
        <f t="shared" si="1"/>
        <v>40</v>
      </c>
      <c r="B46" s="140">
        <f>IF(Mannschaft!H56="d",Mannschaft!B56,)</f>
        <v>0</v>
      </c>
      <c r="C46" s="140">
        <f>IF(Mannschaft!H56="d",Mannschaft!C56,)</f>
        <v>0</v>
      </c>
      <c r="D46" s="141">
        <f>IF(Mannschaft!H56="d",Mannschaft!D56,)</f>
        <v>0</v>
      </c>
      <c r="E46" s="141">
        <f>IF(Mannschaft!H56="d",Mannschaft!E56,)</f>
        <v>0</v>
      </c>
      <c r="F46" s="153">
        <f>IF(Mannschaft!H56="d",Mannschaft!F56,)</f>
        <v>0</v>
      </c>
      <c r="H46" s="135">
        <v>30</v>
      </c>
    </row>
    <row r="47" spans="1:8" ht="12.75">
      <c r="A47" s="139">
        <f t="shared" si="1"/>
        <v>41</v>
      </c>
      <c r="B47" s="140">
        <f>IF(Mannschaft!H58="d",Mannschaft!B58,)</f>
        <v>0</v>
      </c>
      <c r="C47" s="140">
        <f>IF(Mannschaft!H58="d",Mannschaft!C58,)</f>
        <v>0</v>
      </c>
      <c r="D47" s="141">
        <f>IF(Mannschaft!H58="d",Mannschaft!D58,)</f>
        <v>0</v>
      </c>
      <c r="E47" s="141">
        <f>IF(Mannschaft!H58="d",Mannschaft!E58,)</f>
        <v>0</v>
      </c>
      <c r="F47" s="153">
        <f>IF(Mannschaft!H58="d",Mannschaft!F58,)</f>
        <v>0</v>
      </c>
      <c r="H47" s="135">
        <v>32</v>
      </c>
    </row>
    <row r="48" spans="1:8" ht="12.75">
      <c r="A48" s="139">
        <f t="shared" si="1"/>
        <v>42</v>
      </c>
      <c r="B48" s="140">
        <f>IF(Mannschaft!H63="d",Mannschaft!B63,)</f>
        <v>0</v>
      </c>
      <c r="C48" s="140">
        <f>IF(Mannschaft!H63="d",Mannschaft!C63,)</f>
        <v>0</v>
      </c>
      <c r="D48" s="141">
        <f>IF(Mannschaft!H63="d",Mannschaft!D63,)</f>
        <v>0</v>
      </c>
      <c r="E48" s="141">
        <f>IF(Mannschaft!H63="d",Mannschaft!E63,)</f>
        <v>0</v>
      </c>
      <c r="F48" s="153">
        <f>IF(Mannschaft!H63="d",Mannschaft!F63,)</f>
        <v>0</v>
      </c>
      <c r="H48" s="135">
        <v>34</v>
      </c>
    </row>
    <row r="49" spans="1:8" ht="12.75">
      <c r="A49" s="139">
        <f t="shared" si="1"/>
        <v>43</v>
      </c>
      <c r="B49" s="140">
        <f>IF(Mannschaft!H69="d",Mannschaft!B69,)</f>
        <v>0</v>
      </c>
      <c r="C49" s="140">
        <f>IF(Mannschaft!H69="d",Mannschaft!C69,)</f>
        <v>0</v>
      </c>
      <c r="D49" s="141">
        <f>IF(Mannschaft!H69="d",Mannschaft!D69,)</f>
        <v>0</v>
      </c>
      <c r="E49" s="141">
        <f>IF(Mannschaft!H69="d",Mannschaft!E69,)</f>
        <v>0</v>
      </c>
      <c r="F49" s="153">
        <f>IF(Mannschaft!H69="d",Mannschaft!F69,)</f>
        <v>0</v>
      </c>
      <c r="H49" s="135">
        <v>37</v>
      </c>
    </row>
    <row r="50" spans="1:8" ht="12.75">
      <c r="A50" s="139">
        <f t="shared" si="1"/>
        <v>44</v>
      </c>
      <c r="B50" s="140">
        <f>IF(Mannschaft!H72="d",Mannschaft!B72,)</f>
        <v>0</v>
      </c>
      <c r="C50" s="140">
        <f>IF(Mannschaft!H72="d",Mannschaft!C72,)</f>
        <v>0</v>
      </c>
      <c r="D50" s="141">
        <f>IF(Mannschaft!H72="d",Mannschaft!D72,)</f>
        <v>0</v>
      </c>
      <c r="E50" s="141">
        <f>IF(Mannschaft!H72="d",Mannschaft!E72,)</f>
        <v>0</v>
      </c>
      <c r="F50" s="153">
        <f>IF(Mannschaft!H72="d",Mannschaft!F72,)</f>
        <v>0</v>
      </c>
      <c r="H50" s="135">
        <v>40</v>
      </c>
    </row>
    <row r="51" spans="1:8" ht="12.75">
      <c r="A51" s="139">
        <f t="shared" si="1"/>
        <v>45</v>
      </c>
      <c r="B51" s="140">
        <f>IF(Mannschaft!H77="d",Mannschaft!B77,)</f>
        <v>0</v>
      </c>
      <c r="C51" s="140">
        <f>IF(Mannschaft!H77="d",Mannschaft!C77,)</f>
        <v>0</v>
      </c>
      <c r="D51" s="141">
        <f>IF(Mannschaft!H77="d",Mannschaft!D77,)</f>
        <v>0</v>
      </c>
      <c r="E51" s="141">
        <f>IF(Mannschaft!H77="d",Mannschaft!E77,)</f>
        <v>0</v>
      </c>
      <c r="F51" s="153">
        <f>IF(Mannschaft!H77="d",Mannschaft!F77,)</f>
        <v>0</v>
      </c>
      <c r="H51" s="135">
        <v>42</v>
      </c>
    </row>
    <row r="52" spans="1:8" ht="12.75">
      <c r="A52" s="139">
        <f t="shared" si="1"/>
        <v>46</v>
      </c>
      <c r="B52" s="140">
        <f>IF(Mannschaft!H85="d",Mannschaft!B85,)</f>
        <v>0</v>
      </c>
      <c r="C52" s="140">
        <f>IF(Mannschaft!H85="d",Mannschaft!C85,)</f>
        <v>0</v>
      </c>
      <c r="D52" s="141">
        <f>IF(Mannschaft!H85="d",Mannschaft!D85,)</f>
        <v>0</v>
      </c>
      <c r="E52" s="141">
        <f>IF(Mannschaft!H85="d",Mannschaft!E85,)</f>
        <v>0</v>
      </c>
      <c r="F52" s="153">
        <f>IF(Mannschaft!H85="d",Mannschaft!F85,)</f>
        <v>0</v>
      </c>
      <c r="H52" s="135">
        <v>47</v>
      </c>
    </row>
    <row r="53" spans="1:8" ht="13.5" thickBot="1">
      <c r="A53" s="143">
        <f t="shared" si="1"/>
        <v>47</v>
      </c>
      <c r="B53" s="144">
        <f>IF(Mannschaft!H86="d",Mannschaft!B86,)</f>
        <v>0</v>
      </c>
      <c r="C53" s="144">
        <f>IF(Mannschaft!H86="d",Mannschaft!C86,)</f>
        <v>0</v>
      </c>
      <c r="D53" s="145">
        <f>IF(Mannschaft!H86="d",Mannschaft!D86,)</f>
        <v>0</v>
      </c>
      <c r="E53" s="145">
        <f>IF(Mannschaft!H86="d",Mannschaft!E86,)</f>
        <v>0</v>
      </c>
      <c r="F53" s="154">
        <f>IF(Mannschaft!H86="d",Mannschaft!F86,)</f>
        <v>0</v>
      </c>
      <c r="H53" s="135">
        <v>48</v>
      </c>
    </row>
  </sheetData>
  <mergeCells count="3">
    <mergeCell ref="A3:F3"/>
    <mergeCell ref="A1:F1"/>
    <mergeCell ref="A2:F2"/>
  </mergeCells>
  <conditionalFormatting sqref="D6:D53">
    <cfRule type="cellIs" priority="1" dxfId="4" operator="greaterThanOrEqual" stopIfTrue="1">
      <formula>300</formula>
    </cfRule>
  </conditionalFormatting>
  <conditionalFormatting sqref="E6:E53">
    <cfRule type="cellIs" priority="2" dxfId="3" operator="greaterThanOrEqual" stopIfTrue="1">
      <formula>150</formula>
    </cfRule>
  </conditionalFormatting>
  <conditionalFormatting sqref="F6:F53">
    <cfRule type="cellIs" priority="3" dxfId="2" operator="greaterThanOrEqual" stopIfTrue="1">
      <formula>500</formula>
    </cfRule>
    <cfRule type="cellIs" priority="4" dxfId="5" operator="greaterThanOrEqual" stopIfTrue="1">
      <formula>450</formula>
    </cfRule>
    <cfRule type="cellIs" priority="5" dxfId="1" operator="greaterThanOrEqual" stopIfTrue="1">
      <formula>400</formula>
    </cfRule>
  </conditionalFormatting>
  <printOptions horizontalCentered="1"/>
  <pageMargins left="0.7874015748031497" right="0.7874015748031497" top="0.7874015748031497" bottom="0.984251968503937" header="0.3937007874015748" footer="0.3937007874015748"/>
  <pageSetup fitToHeight="1" fitToWidth="1" horizontalDpi="360" verticalDpi="36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gem. Mannschaftsturnier</dc:title>
  <dc:subject/>
  <dc:creator>BKV</dc:creator>
  <cp:keywords/>
  <dc:description/>
  <cp:lastModifiedBy>Besitzer</cp:lastModifiedBy>
  <cp:lastPrinted>2010-09-12T09:05:19Z</cp:lastPrinted>
  <dcterms:created xsi:type="dcterms:W3CDTF">2003-02-28T06:42:38Z</dcterms:created>
  <dcterms:modified xsi:type="dcterms:W3CDTF">2010-09-12T09:41:58Z</dcterms:modified>
  <cp:category/>
  <cp:version/>
  <cp:contentType/>
  <cp:contentStatus/>
</cp:coreProperties>
</file>